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9420" windowHeight="312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<sst xmlns="http://schemas.openxmlformats.org/spreadsheetml/2006/main" count="300" uniqueCount="254">
  <si>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</si>
  <si>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</si>
  <si>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</si>
  <si>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</si>
  <si>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</si>
  <si>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</si>
  <si>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</si>
  <si>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</si>
  <si>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</si>
  <si>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</si>
  <si>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</si>
  <si>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</si>
  <si>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</si>
  <si>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</si>
  <si>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</si>
  <si>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</si>
  <si>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</si>
  <si>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</si>
  <si>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</si>
  <si>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</si>
  <si>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</si>
  <si>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</si>
  <si>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</si>
  <si>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</si>
  <si>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</si>
  <si>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</si>
  <si>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</si>
  <si>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</si>
  <si>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</si>
  <si>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</si>
  <si>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</si>
  <si>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</si>
  <si>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</si>
  <si>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</si>
  <si>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</si>
  <si>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</si>
  <si>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</si>
  <si>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</si>
  <si>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</si>
  <si>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</si>
  <si>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</si>
  <si>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</si>
  <si>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</si>
  <si>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</si>
  <si>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</si>
  <si>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</si>
  <si>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</si>
  <si>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</si>
  <si>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</si>
  <si>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</si>
  <si>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</si>
  <si>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</si>
  <si>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</si>
  <si>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</si>
  <si>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</si>
  <si>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</si>
  <si>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</si>
  <si>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</si>
  <si>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</si>
  <si>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</si>
  <si>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</si>
  <si>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</si>
  <si>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</si>
  <si>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</si>
  <si>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</si>
  <si>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</si>
  <si>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</si>
  <si>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</si>
  <si>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</si>
  <si>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</si>
  <si>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</si>
  <si>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</si>
  <si>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</si>
  <si>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</si>
  <si>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</si>
  <si>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</si>
  <si>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</si>
  <si>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</si>
  <si>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</si>
  <si>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</si>
  <si>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</si>
  <si>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</si>
  <si>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</si>
  <si>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</si>
  <si>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</si>
  <si>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</si>
  <si>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</si>
  <si>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</si>
  <si>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</si>
  <si>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</si>
  <si>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</si>
  <si>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</si>
  <si>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</si>
  <si>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</si>
  <si>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</si>
  <si>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</si>
  <si>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</si>
  <si>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</si>
  <si>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</si>
  <si>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</si>
  <si>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</si>
  <si>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</si>
  <si>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</si>
  <si>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</si>
  <si>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</si>
  <si>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</si>
  <si>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</si>
  <si>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</si>
  <si>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</si>
  <si>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</si>
  <si>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</si>
  <si>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</si>
  <si>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</si>
  <si>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</si>
  <si>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</si>
  <si>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</si>
  <si>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</si>
  <si>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</si>
  <si>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</si>
  <si>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</si>
  <si>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</si>
  <si>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</si>
  <si>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</si>
  <si>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</si>
  <si>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</si>
  <si>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</si>
  <si>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</si>
  <si>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</si>
  <si>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</si>
  <si>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</si>
  <si>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</si>
  <si>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</si>
  <si>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</si>
  <si>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</si>
  <si>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</si>
  <si>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</si>
  <si>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</si>
  <si>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</si>
  <si>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</si>
  <si>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</si>
  <si>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</si>
  <si>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</si>
  <si>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</si>
  <si>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</si>
  <si>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</si>
  <si>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</si>
  <si>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</si>
  <si>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</si>
  <si>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</si>
  <si>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</si>
  <si>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</si>
  <si>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</si>
  <si>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</si>
  <si>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</si>
  <si>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</si>
  <si>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</si>
  <si>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</si>
  <si>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</si>
  <si>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</si>
  <si>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</si>
  <si>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</si>
  <si>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</si>
  <si>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</si>
  <si>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</si>
  <si>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</si>
  <si>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</si>
  <si>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</si>
  <si>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</si>
  <si>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</si>
  <si>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</si>
  <si>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</si>
  <si>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</si>
  <si>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</si>
  <si>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</si>
  <si>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</si>
  <si>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</si>
  <si>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</si>
  <si>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</si>
  <si>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</si>
  <si>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</si>
  <si>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</si>
  <si>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</si>
  <si>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</si>
  <si>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</si>
  <si>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</si>
  <si>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</si>
  <si>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</si>
  <si>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</si>
  <si>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</si>
  <si>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</si>
  <si>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</si>
  <si>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</si>
  <si>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</si>
  <si>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</si>
  <si>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</si>
  <si>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</si>
  <si>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</si>
  <si>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</si>
  <si>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</si>
  <si>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</si>
  <si>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</si>
  <si>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</si>
  <si>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</si>
  <si>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</si>
  <si>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</si>
  <si>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</si>
  <si>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</si>
  <si>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</si>
  <si>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</si>
  <si>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</si>
  <si>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</si>
  <si>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</si>
  <si>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</si>
  <si>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</si>
  <si>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</si>
  <si>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</si>
  <si>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</si>
  <si>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</si>
  <si>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</si>
  <si>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</si>
  <si>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</si>
  <si>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</si>
  <si>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</si>
  <si>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</si>
  <si>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</si>
  <si>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</si>
  <si>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</si>
  <si>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</si>
  <si>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</si>
  <si>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</si>
  <si>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</si>
  <si>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</si>
  <si>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</si>
  <si>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</si>
  <si>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</si>
  <si>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</si>
  <si>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</si>
  <si>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</si>
  <si>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</si>
  <si>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</si>
  <si>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</si>
  <si>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</si>
  <si>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</si>
  <si>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</si>
  <si>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</si>
  <si>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</si>
  <si>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областного бюджета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</si>
  <si>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местного бюджета</t>
  </si>
  <si>
    <t>Основное мероприятие - Создание, хранение, содержание и восполнение запасов материально-технических, продовольственных, медицинских и иных средств в целях гражданской обороны и ликвидации чрезвычайных ситуаций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</si>
  <si>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областного бюджета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</si>
  <si>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местного бюджета</t>
  </si>
  <si>
    <t>Основное мероприятие - Исполнение судебных актов, обращенных на средства районного бюджета</t>
  </si>
  <si>
    <t>Основное мероприятие -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 за счет средств местного бюджета</t>
  </si>
  <si>
    <t>исполнение на
01.12.2023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</si>
</sst>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2"/>
  <sheetViews>
    <sheetView tabSelected="1" zoomScalePageLayoutView="0" workbookViewId="0" topLeftCell="A296">
      <selection activeCell="C222" sqref="C222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229</v>
      </c>
      <c r="C4" s="31" t="s">
        <v>253</v>
      </c>
      <c r="D4" s="4" t="s">
        <v>114</v>
      </c>
      <c r="E4" s="4" t="s">
        <v>115</v>
      </c>
      <c r="F4" s="46" t="s">
        <v>204</v>
      </c>
    </row>
    <row r="5" spans="1:7" ht="36">
      <c r="A5" s="5" t="s">
        <v>116</v>
      </c>
      <c r="B5" s="6">
        <f>B6+B12+B15+B25+B28+B36</f>
        <v>277328342.28999996</v>
      </c>
      <c r="C5" s="6">
        <f>C6+C12+C15+C25+C28+C36</f>
        <v>242002544.02</v>
      </c>
      <c r="D5" s="6">
        <f>D6+D12+D15+D25+D28+D36</f>
        <v>195583402</v>
      </c>
      <c r="E5" s="6">
        <f>E6+E12+E15+E25+E28+E36</f>
        <v>190552618</v>
      </c>
      <c r="F5" s="47">
        <f>ROUND(C5/B5*100,1)</f>
        <v>87.3</v>
      </c>
      <c r="G5" s="38"/>
    </row>
    <row r="6" spans="1:6" ht="36">
      <c r="A6" s="7" t="s">
        <v>117</v>
      </c>
      <c r="B6" s="8">
        <f>SUM(B7:B11)</f>
        <v>57129436.69</v>
      </c>
      <c r="C6" s="8">
        <f>C7+C8+C11+C9+C10</f>
        <v>47829037.76</v>
      </c>
      <c r="D6" s="8">
        <f>D7+D8+D11</f>
        <v>33243912</v>
      </c>
      <c r="E6" s="8">
        <f>E7+E8+E11</f>
        <v>32833772</v>
      </c>
      <c r="F6" s="48">
        <f aca="true" t="shared" si="0" ref="F6:F75">ROUND(C6/B6*100,1)</f>
        <v>83.7</v>
      </c>
    </row>
    <row r="7" spans="1:6" ht="36">
      <c r="A7" s="9" t="s">
        <v>1</v>
      </c>
      <c r="B7" s="10">
        <v>45386078.69</v>
      </c>
      <c r="C7" s="10">
        <v>36280457.76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79.9</v>
      </c>
    </row>
    <row r="8" spans="1:6" ht="36">
      <c r="A8" s="9" t="s">
        <v>2</v>
      </c>
      <c r="B8" s="10">
        <v>94990</v>
      </c>
      <c r="C8" s="10">
        <v>9000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9.5</v>
      </c>
    </row>
    <row r="9" spans="1:6" ht="36">
      <c r="A9" s="9" t="s">
        <v>104</v>
      </c>
      <c r="B9" s="10">
        <v>11469500</v>
      </c>
      <c r="C9" s="10">
        <v>11469500</v>
      </c>
      <c r="D9" s="10"/>
      <c r="E9" s="10"/>
      <c r="F9" s="1">
        <f t="shared" si="0"/>
        <v>100</v>
      </c>
    </row>
    <row r="10" spans="1:6" ht="26.25" customHeight="1" hidden="1">
      <c r="A10" s="9" t="s">
        <v>226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178868</v>
      </c>
      <c r="C11" s="10">
        <v>70080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39.2</v>
      </c>
    </row>
    <row r="12" spans="1:6" ht="39" customHeight="1">
      <c r="A12" s="7" t="s">
        <v>118</v>
      </c>
      <c r="B12" s="8">
        <f>B13+B14</f>
        <v>1295886</v>
      </c>
      <c r="C12" s="8">
        <f>C13+C14</f>
        <v>844145.64</v>
      </c>
      <c r="D12" s="8">
        <f>D13</f>
        <v>780060</v>
      </c>
      <c r="E12" s="8">
        <f>E13</f>
        <v>780060</v>
      </c>
      <c r="F12" s="48">
        <f t="shared" si="0"/>
        <v>65.1</v>
      </c>
    </row>
    <row r="13" spans="1:6" ht="36">
      <c r="A13" s="9" t="s">
        <v>3</v>
      </c>
      <c r="B13" s="10">
        <v>995886</v>
      </c>
      <c r="C13" s="10">
        <v>560680.02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56.3</v>
      </c>
    </row>
    <row r="14" spans="1:6" ht="25.5">
      <c r="A14" s="39" t="s">
        <v>240</v>
      </c>
      <c r="B14" s="10">
        <v>300000</v>
      </c>
      <c r="C14" s="10">
        <v>283465.62</v>
      </c>
      <c r="D14" s="10"/>
      <c r="E14" s="10"/>
      <c r="F14" s="1">
        <f t="shared" si="0"/>
        <v>94.5</v>
      </c>
    </row>
    <row r="15" spans="1:6" ht="36">
      <c r="A15" s="7" t="s">
        <v>119</v>
      </c>
      <c r="B15" s="8">
        <f>SUM(B16:B24)</f>
        <v>33090300</v>
      </c>
      <c r="C15" s="8">
        <f>SUM(C16:C24)</f>
        <v>25814850.189999998</v>
      </c>
      <c r="D15" s="8">
        <f>SUM(D16:D24)</f>
        <v>45371900</v>
      </c>
      <c r="E15" s="8">
        <f>SUM(E16:E24)</f>
        <v>45409500</v>
      </c>
      <c r="F15" s="48">
        <f t="shared" si="0"/>
        <v>78</v>
      </c>
    </row>
    <row r="16" spans="1:6" ht="36">
      <c r="A16" s="11" t="s">
        <v>4</v>
      </c>
      <c r="B16" s="10">
        <v>1114800</v>
      </c>
      <c r="C16" s="10">
        <v>956133.88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85.8</v>
      </c>
    </row>
    <row r="17" spans="1:6" ht="63.75">
      <c r="A17" s="20" t="s">
        <v>222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1118200</v>
      </c>
      <c r="C18" s="10">
        <v>930442.67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83.2</v>
      </c>
    </row>
    <row r="19" spans="1:6" ht="60">
      <c r="A19" s="11" t="s">
        <v>6</v>
      </c>
      <c r="B19" s="10">
        <v>923200</v>
      </c>
      <c r="C19" s="10">
        <v>837519.28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90.7</v>
      </c>
    </row>
    <row r="20" spans="1:6" ht="60">
      <c r="A20" s="11" t="s">
        <v>7</v>
      </c>
      <c r="B20" s="10">
        <v>2250000</v>
      </c>
      <c r="C20" s="10">
        <v>1867843.39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83</v>
      </c>
    </row>
    <row r="21" spans="1:6" ht="84">
      <c r="A21" s="12" t="s">
        <v>74</v>
      </c>
      <c r="B21" s="10">
        <v>700</v>
      </c>
      <c r="C21" s="10">
        <v>700</v>
      </c>
      <c r="D21" s="10">
        <f>'[1]анализ 2020'!J321</f>
        <v>700</v>
      </c>
      <c r="E21" s="10">
        <f>'[1]анализ 2020'!K321</f>
        <v>700</v>
      </c>
      <c r="F21" s="1">
        <f t="shared" si="0"/>
        <v>100</v>
      </c>
    </row>
    <row r="22" spans="1:6" ht="48">
      <c r="A22" s="9" t="s">
        <v>79</v>
      </c>
      <c r="B22" s="10">
        <v>6400</v>
      </c>
      <c r="C22" s="10">
        <v>6400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100</v>
      </c>
    </row>
    <row r="23" spans="1:6" ht="48">
      <c r="A23" s="13" t="s">
        <v>8</v>
      </c>
      <c r="B23" s="10">
        <v>24539900</v>
      </c>
      <c r="C23" s="10">
        <v>19083156.34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77.8</v>
      </c>
    </row>
    <row r="24" spans="1:7" ht="36">
      <c r="A24" s="11" t="s">
        <v>9</v>
      </c>
      <c r="B24" s="10">
        <v>3095300</v>
      </c>
      <c r="C24" s="10">
        <v>2132654.63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68.9</v>
      </c>
      <c r="G24" s="2"/>
    </row>
    <row r="25" spans="1:6" ht="36" customHeight="1">
      <c r="A25" s="7" t="s">
        <v>120</v>
      </c>
      <c r="B25" s="8">
        <f>B26+B27</f>
        <v>4500684</v>
      </c>
      <c r="C25" s="8">
        <f>C26+C27</f>
        <v>4066044.8</v>
      </c>
      <c r="D25" s="8">
        <f>D26</f>
        <v>2297932</v>
      </c>
      <c r="E25" s="8">
        <f>E26</f>
        <v>2883578</v>
      </c>
      <c r="F25" s="48">
        <f t="shared" si="0"/>
        <v>90.3</v>
      </c>
    </row>
    <row r="26" spans="1:6" ht="60">
      <c r="A26" s="11" t="s">
        <v>10</v>
      </c>
      <c r="B26" s="10">
        <v>4500684</v>
      </c>
      <c r="C26" s="10">
        <v>4066044.8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90.3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SUM(B29:B35)</f>
        <v>170993295.6</v>
      </c>
      <c r="C28" s="8">
        <f>SUM(C29:C35)</f>
        <v>154620566.42000002</v>
      </c>
      <c r="D28" s="8">
        <f>SUM(D29:D35)</f>
        <v>106484976</v>
      </c>
      <c r="E28" s="8">
        <f>SUM(E29:E35)</f>
        <v>103529092</v>
      </c>
      <c r="F28" s="48">
        <f t="shared" si="0"/>
        <v>90.4</v>
      </c>
    </row>
    <row r="29" spans="1:6" ht="72">
      <c r="A29" s="9" t="s">
        <v>11</v>
      </c>
      <c r="B29" s="10">
        <v>15797192</v>
      </c>
      <c r="C29" s="10">
        <v>12748769.96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80.7</v>
      </c>
    </row>
    <row r="30" spans="1:6" ht="36">
      <c r="A30" s="9" t="s">
        <v>104</v>
      </c>
      <c r="B30" s="10">
        <v>4297300</v>
      </c>
      <c r="C30" s="10">
        <v>4153034.46</v>
      </c>
      <c r="D30" s="10"/>
      <c r="E30" s="10"/>
      <c r="F30" s="1">
        <f t="shared" si="0"/>
        <v>96.6</v>
      </c>
    </row>
    <row r="31" spans="1:6" ht="26.25" customHeight="1" hidden="1">
      <c r="A31" s="9" t="s">
        <v>226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150789891.6</v>
      </c>
      <c r="C33" s="10">
        <v>137609850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91.3</v>
      </c>
    </row>
    <row r="34" spans="1:6" ht="25.5">
      <c r="A34" s="34" t="s">
        <v>251</v>
      </c>
      <c r="B34" s="10">
        <v>108912</v>
      </c>
      <c r="C34" s="10">
        <v>108912</v>
      </c>
      <c r="D34" s="10"/>
      <c r="E34" s="10"/>
      <c r="F34" s="1">
        <f t="shared" si="0"/>
        <v>100</v>
      </c>
    </row>
    <row r="35" spans="1:6" ht="24" hidden="1">
      <c r="A35" s="14" t="s">
        <v>14</v>
      </c>
      <c r="B35" s="10">
        <f>'[1]анализ 2020'!ER1079</f>
        <v>0</v>
      </c>
      <c r="C35" s="10">
        <f>'[1]анализ 2020'!ES1079</f>
        <v>0</v>
      </c>
      <c r="D35" s="10"/>
      <c r="E35" s="10"/>
      <c r="F35" s="1" t="e">
        <f t="shared" si="0"/>
        <v>#DIV/0!</v>
      </c>
    </row>
    <row r="36" spans="1:6" ht="36">
      <c r="A36" s="7" t="s">
        <v>123</v>
      </c>
      <c r="B36" s="8">
        <f>SUM(B37:B41)</f>
        <v>10318740</v>
      </c>
      <c r="C36" s="8">
        <f>SUM(C37:C41)</f>
        <v>8827899.21</v>
      </c>
      <c r="D36" s="8">
        <f>SUM(D37:D41)</f>
        <v>7404622</v>
      </c>
      <c r="E36" s="8">
        <f>SUM(E37:E41)</f>
        <v>5116616</v>
      </c>
      <c r="F36" s="48">
        <f t="shared" si="0"/>
        <v>85.6</v>
      </c>
    </row>
    <row r="37" spans="1:6" ht="36">
      <c r="A37" s="9" t="s">
        <v>15</v>
      </c>
      <c r="B37" s="10">
        <v>7746240</v>
      </c>
      <c r="C37" s="10">
        <v>6357399.21</v>
      </c>
      <c r="D37" s="10">
        <f>'[1]анализ 2020'!J3106</f>
        <v>6224622</v>
      </c>
      <c r="E37" s="10">
        <f>'[1]анализ 2020'!K3106</f>
        <v>3936616</v>
      </c>
      <c r="F37" s="1">
        <f t="shared" si="0"/>
        <v>82.1</v>
      </c>
    </row>
    <row r="38" spans="1:6" ht="36">
      <c r="A38" s="9" t="s">
        <v>104</v>
      </c>
      <c r="B38" s="10">
        <v>2281000</v>
      </c>
      <c r="C38" s="10">
        <v>2281000</v>
      </c>
      <c r="D38" s="10"/>
      <c r="E38" s="10"/>
      <c r="F38" s="1">
        <f t="shared" si="0"/>
        <v>100</v>
      </c>
    </row>
    <row r="39" spans="1:6" ht="27.75" customHeight="1" hidden="1">
      <c r="A39" s="9" t="s">
        <v>226</v>
      </c>
      <c r="B39" s="10"/>
      <c r="C39" s="10"/>
      <c r="D39" s="10"/>
      <c r="E39" s="10"/>
      <c r="F39" s="1" t="e">
        <f t="shared" si="0"/>
        <v>#DIV/0!</v>
      </c>
    </row>
    <row r="40" spans="1:6" ht="36">
      <c r="A40" s="9" t="s">
        <v>16</v>
      </c>
      <c r="B40" s="10">
        <v>6500</v>
      </c>
      <c r="C40" s="10">
        <v>6500</v>
      </c>
      <c r="D40" s="10"/>
      <c r="E40" s="10"/>
      <c r="F40" s="1">
        <f t="shared" si="0"/>
        <v>100</v>
      </c>
    </row>
    <row r="41" spans="1:6" ht="63" customHeight="1">
      <c r="A41" s="9" t="s">
        <v>17</v>
      </c>
      <c r="B41" s="10">
        <v>285000</v>
      </c>
      <c r="C41" s="10">
        <v>183000</v>
      </c>
      <c r="D41" s="10">
        <f>'[1]анализ 2020'!J3161</f>
        <v>1180000</v>
      </c>
      <c r="E41" s="10">
        <f>'[1]анализ 2020'!K3161</f>
        <v>1180000</v>
      </c>
      <c r="F41" s="1">
        <f t="shared" si="0"/>
        <v>64.2</v>
      </c>
    </row>
    <row r="42" spans="1:6" ht="12.75">
      <c r="A42" s="1"/>
      <c r="B42" s="1"/>
      <c r="C42" s="1"/>
      <c r="D42" s="1"/>
      <c r="E42" s="1"/>
      <c r="F42" s="1"/>
    </row>
    <row r="43" spans="1:6" ht="36">
      <c r="A43" s="5" t="s">
        <v>124</v>
      </c>
      <c r="B43" s="6">
        <f>SUM(B44:B55)</f>
        <v>277719208.75</v>
      </c>
      <c r="C43" s="6">
        <f>SUM(C44:C55)</f>
        <v>203635033.23000002</v>
      </c>
      <c r="D43" s="6">
        <f>SUM(D44:D53)</f>
        <v>103425185</v>
      </c>
      <c r="E43" s="6">
        <f>SUM(E44:E53)</f>
        <v>689420685</v>
      </c>
      <c r="F43" s="47">
        <f t="shared" si="0"/>
        <v>73.3</v>
      </c>
    </row>
    <row r="44" spans="1:6" ht="25.5">
      <c r="A44" s="32" t="s">
        <v>80</v>
      </c>
      <c r="B44" s="10">
        <v>1181300</v>
      </c>
      <c r="C44" s="10">
        <v>1097266.53</v>
      </c>
      <c r="D44" s="10">
        <f>'[1]анализ 2020'!J384</f>
        <v>1298585</v>
      </c>
      <c r="E44" s="10">
        <f>'[1]анализ 2020'!K384</f>
        <v>1240285</v>
      </c>
      <c r="F44" s="1">
        <f t="shared" si="0"/>
        <v>92.9</v>
      </c>
    </row>
    <row r="45" spans="1:6" ht="38.25" hidden="1">
      <c r="A45" s="39" t="s">
        <v>121</v>
      </c>
      <c r="B45" s="10">
        <v>0</v>
      </c>
      <c r="C45" s="10">
        <v>0</v>
      </c>
      <c r="D45" s="10"/>
      <c r="E45" s="10"/>
      <c r="F45" s="1" t="e">
        <f t="shared" si="0"/>
        <v>#DIV/0!</v>
      </c>
    </row>
    <row r="46" spans="1:6" ht="63.75">
      <c r="A46" s="35" t="s">
        <v>91</v>
      </c>
      <c r="B46" s="10">
        <v>454435</v>
      </c>
      <c r="C46" s="10">
        <v>454435</v>
      </c>
      <c r="D46" s="10"/>
      <c r="E46" s="10"/>
      <c r="F46" s="1">
        <f t="shared" si="0"/>
        <v>100</v>
      </c>
    </row>
    <row r="47" spans="1:7" ht="60">
      <c r="A47" s="16" t="s">
        <v>76</v>
      </c>
      <c r="B47" s="10">
        <v>34205</v>
      </c>
      <c r="C47" s="10">
        <v>34205</v>
      </c>
      <c r="D47" s="10">
        <f>'[1]анализ 2020'!J2154</f>
        <v>50000</v>
      </c>
      <c r="E47" s="10">
        <f>'[1]анализ 2020'!K2154</f>
        <v>50000</v>
      </c>
      <c r="F47" s="1">
        <f t="shared" si="0"/>
        <v>100</v>
      </c>
      <c r="G47" s="2"/>
    </row>
    <row r="48" spans="1:6" ht="51" hidden="1">
      <c r="A48" s="34" t="s">
        <v>125</v>
      </c>
      <c r="B48" s="10">
        <f>'[1]анализ 2020'!ER2805</f>
        <v>0</v>
      </c>
      <c r="C48" s="10">
        <f>'[1]анализ 2020'!ES2805</f>
        <v>0</v>
      </c>
      <c r="D48" s="10"/>
      <c r="E48" s="10"/>
      <c r="F48" s="1" t="e">
        <f t="shared" si="0"/>
        <v>#DIV/0!</v>
      </c>
    </row>
    <row r="49" spans="1:6" ht="51" hidden="1">
      <c r="A49" s="34" t="s">
        <v>126</v>
      </c>
      <c r="B49" s="10">
        <f>'[1]анализ 2020'!ER2830</f>
        <v>0</v>
      </c>
      <c r="C49" s="10">
        <f>'[1]анализ 2020'!ES2830</f>
        <v>0</v>
      </c>
      <c r="D49" s="10"/>
      <c r="E49" s="10"/>
      <c r="F49" s="1" t="e">
        <f t="shared" si="0"/>
        <v>#DIV/0!</v>
      </c>
    </row>
    <row r="50" spans="1:7" ht="51">
      <c r="A50" s="34" t="s">
        <v>127</v>
      </c>
      <c r="B50" s="10">
        <v>257339000</v>
      </c>
      <c r="C50" s="36">
        <v>187778893.08</v>
      </c>
      <c r="D50" s="10">
        <f>'[1]анализ 2020'!J2852</f>
        <v>95951400</v>
      </c>
      <c r="E50" s="10">
        <f>'[1]анализ 2020'!K2852</f>
        <v>646838500</v>
      </c>
      <c r="F50" s="1">
        <f t="shared" si="0"/>
        <v>73</v>
      </c>
      <c r="G50" s="2"/>
    </row>
    <row r="51" spans="1:7" ht="51">
      <c r="A51" s="34" t="s">
        <v>128</v>
      </c>
      <c r="B51" s="10">
        <v>17624808.75</v>
      </c>
      <c r="C51" s="36">
        <v>13184773.62</v>
      </c>
      <c r="D51" s="10">
        <f>'[1]анализ 2020'!J2880</f>
        <v>6125200</v>
      </c>
      <c r="E51" s="10">
        <f>'[1]анализ 2020'!K2880</f>
        <v>41291900</v>
      </c>
      <c r="F51" s="1">
        <f t="shared" si="0"/>
        <v>74.8</v>
      </c>
      <c r="G51" s="2"/>
    </row>
    <row r="52" spans="1:6" ht="27" customHeight="1" hidden="1">
      <c r="A52" s="16" t="s">
        <v>191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24" hidden="1">
      <c r="A53" s="16" t="s">
        <v>192</v>
      </c>
      <c r="B53" s="10">
        <v>0</v>
      </c>
      <c r="C53" s="10"/>
      <c r="D53" s="10"/>
      <c r="E53" s="10"/>
      <c r="F53" s="1" t="e">
        <f t="shared" si="0"/>
        <v>#DIV/0!</v>
      </c>
    </row>
    <row r="54" spans="1:6" ht="38.25">
      <c r="A54" s="39" t="s">
        <v>230</v>
      </c>
      <c r="B54" s="10">
        <v>973860</v>
      </c>
      <c r="C54" s="10">
        <v>973860</v>
      </c>
      <c r="D54" s="10"/>
      <c r="E54" s="10"/>
      <c r="F54" s="1">
        <f t="shared" si="0"/>
        <v>100</v>
      </c>
    </row>
    <row r="55" spans="1:6" ht="38.25">
      <c r="A55" s="39" t="s">
        <v>231</v>
      </c>
      <c r="B55" s="10">
        <v>111600</v>
      </c>
      <c r="C55" s="10">
        <v>111600</v>
      </c>
      <c r="D55" s="10"/>
      <c r="E55" s="10"/>
      <c r="F55" s="1">
        <f t="shared" si="0"/>
        <v>100</v>
      </c>
    </row>
    <row r="56" spans="1:6" ht="12.75">
      <c r="A56" s="34"/>
      <c r="B56" s="10"/>
      <c r="C56" s="10"/>
      <c r="D56" s="10"/>
      <c r="E56" s="10"/>
      <c r="F56" s="1"/>
    </row>
    <row r="57" spans="1:6" ht="36">
      <c r="A57" s="5" t="s">
        <v>129</v>
      </c>
      <c r="B57" s="6">
        <f>B58+B60+B62+B64</f>
        <v>5229292.08</v>
      </c>
      <c r="C57" s="6">
        <f>C58+C60+C62+C64</f>
        <v>5229291.78</v>
      </c>
      <c r="D57" s="6">
        <f>D58+D60+D62+D64</f>
        <v>453555</v>
      </c>
      <c r="E57" s="6">
        <f>E58+E60+E62+E64</f>
        <v>235255</v>
      </c>
      <c r="F57" s="47">
        <f t="shared" si="0"/>
        <v>100</v>
      </c>
    </row>
    <row r="58" spans="1:6" ht="24">
      <c r="A58" s="7" t="s">
        <v>130</v>
      </c>
      <c r="B58" s="8">
        <f>B59</f>
        <v>74800</v>
      </c>
      <c r="C58" s="8">
        <f>C59</f>
        <v>74800</v>
      </c>
      <c r="D58" s="8">
        <f>D59</f>
        <v>111290</v>
      </c>
      <c r="E58" s="8">
        <f>E59</f>
        <v>111290</v>
      </c>
      <c r="F58" s="48">
        <f t="shared" si="0"/>
        <v>100</v>
      </c>
    </row>
    <row r="59" spans="1:6" ht="24">
      <c r="A59" s="9" t="s">
        <v>18</v>
      </c>
      <c r="B59" s="10">
        <v>74800</v>
      </c>
      <c r="C59" s="10">
        <v>74800</v>
      </c>
      <c r="D59" s="10">
        <f>'[1]анализ 2020'!J429</f>
        <v>111290</v>
      </c>
      <c r="E59" s="10">
        <f>'[1]анализ 2020'!K429</f>
        <v>111290</v>
      </c>
      <c r="F59" s="1">
        <f t="shared" si="0"/>
        <v>100</v>
      </c>
    </row>
    <row r="60" spans="1:6" ht="24">
      <c r="A60" s="7" t="s">
        <v>131</v>
      </c>
      <c r="B60" s="8">
        <f>B61</f>
        <v>72000</v>
      </c>
      <c r="C60" s="8">
        <f>C61</f>
        <v>72000</v>
      </c>
      <c r="D60" s="8">
        <f>D61</f>
        <v>98940</v>
      </c>
      <c r="E60" s="8">
        <f>E61</f>
        <v>80640</v>
      </c>
      <c r="F60" s="48">
        <f t="shared" si="0"/>
        <v>100</v>
      </c>
    </row>
    <row r="61" spans="1:6" ht="36">
      <c r="A61" s="9" t="s">
        <v>19</v>
      </c>
      <c r="B61" s="10">
        <v>72000</v>
      </c>
      <c r="C61" s="10">
        <v>72000</v>
      </c>
      <c r="D61" s="10">
        <f>'[1]анализ 2020'!J452+'[1]анализ 2020'!J3615</f>
        <v>98940</v>
      </c>
      <c r="E61" s="10">
        <f>'[1]анализ 2020'!K452+'[1]анализ 2020'!K3615</f>
        <v>80640</v>
      </c>
      <c r="F61" s="1">
        <f t="shared" si="0"/>
        <v>100</v>
      </c>
    </row>
    <row r="62" spans="1:6" ht="36">
      <c r="A62" s="7" t="s">
        <v>132</v>
      </c>
      <c r="B62" s="8">
        <f>B63</f>
        <v>95700</v>
      </c>
      <c r="C62" s="8">
        <f>C63</f>
        <v>95699.78</v>
      </c>
      <c r="D62" s="8">
        <f>D63</f>
        <v>243325</v>
      </c>
      <c r="E62" s="8">
        <f>E63</f>
        <v>43325</v>
      </c>
      <c r="F62" s="48">
        <f t="shared" si="0"/>
        <v>100</v>
      </c>
    </row>
    <row r="63" spans="1:6" ht="36">
      <c r="A63" s="9" t="s">
        <v>20</v>
      </c>
      <c r="B63" s="10">
        <v>95700</v>
      </c>
      <c r="C63" s="10">
        <v>95699.78</v>
      </c>
      <c r="D63" s="10">
        <f>'[1]анализ 2020'!J475</f>
        <v>243325</v>
      </c>
      <c r="E63" s="10">
        <f>'[1]анализ 2020'!K475</f>
        <v>43325</v>
      </c>
      <c r="F63" s="1">
        <f t="shared" si="0"/>
        <v>100</v>
      </c>
    </row>
    <row r="64" spans="1:6" ht="24">
      <c r="A64" s="7" t="s">
        <v>133</v>
      </c>
      <c r="B64" s="8">
        <f>B67+B65+B66</f>
        <v>4986792.08</v>
      </c>
      <c r="C64" s="8">
        <f>C67+C65+C66</f>
        <v>4986792</v>
      </c>
      <c r="D64" s="8">
        <f>D67+D65</f>
        <v>0</v>
      </c>
      <c r="E64" s="8">
        <f>E67+E65</f>
        <v>0</v>
      </c>
      <c r="F64" s="48">
        <f t="shared" si="0"/>
        <v>100</v>
      </c>
    </row>
    <row r="65" spans="1:8" ht="36">
      <c r="A65" s="9" t="s">
        <v>88</v>
      </c>
      <c r="B65" s="10">
        <v>867897.24</v>
      </c>
      <c r="C65" s="10">
        <v>867897.24</v>
      </c>
      <c r="D65" s="10"/>
      <c r="E65" s="10"/>
      <c r="F65" s="1">
        <f t="shared" si="0"/>
        <v>100</v>
      </c>
      <c r="G65" s="2"/>
      <c r="H65" s="2"/>
    </row>
    <row r="66" spans="1:6" ht="36">
      <c r="A66" s="9" t="s">
        <v>183</v>
      </c>
      <c r="B66" s="10">
        <v>2822328.84</v>
      </c>
      <c r="C66" s="10">
        <v>2822328.84</v>
      </c>
      <c r="D66" s="10"/>
      <c r="E66" s="10"/>
      <c r="F66" s="1">
        <f t="shared" si="0"/>
        <v>100</v>
      </c>
    </row>
    <row r="67" spans="1:7" ht="36">
      <c r="A67" s="9" t="s">
        <v>81</v>
      </c>
      <c r="B67" s="10">
        <v>1296566</v>
      </c>
      <c r="C67" s="10">
        <v>1296565.92</v>
      </c>
      <c r="D67" s="10">
        <f>'[1]анализ 2020'!J515</f>
        <v>0</v>
      </c>
      <c r="E67" s="10"/>
      <c r="F67" s="1">
        <f t="shared" si="0"/>
        <v>100</v>
      </c>
      <c r="G67" s="2"/>
    </row>
    <row r="68" spans="1:6" ht="12.75">
      <c r="A68" s="1"/>
      <c r="B68" s="1"/>
      <c r="C68" s="1"/>
      <c r="D68" s="1"/>
      <c r="E68" s="1"/>
      <c r="F68" s="1"/>
    </row>
    <row r="69" spans="1:6" ht="36">
      <c r="A69" s="5" t="s">
        <v>134</v>
      </c>
      <c r="B69" s="6">
        <f>B70++B76</f>
        <v>7443470</v>
      </c>
      <c r="C69" s="6">
        <f>C70++C76</f>
        <v>5991287.6899999995</v>
      </c>
      <c r="D69" s="6" t="e">
        <f>D70+#REF!+D76</f>
        <v>#REF!</v>
      </c>
      <c r="E69" s="6" t="e">
        <f>E70+#REF!+E76</f>
        <v>#REF!</v>
      </c>
      <c r="F69" s="47">
        <f t="shared" si="0"/>
        <v>80.5</v>
      </c>
    </row>
    <row r="70" spans="1:6" ht="36">
      <c r="A70" s="7" t="s">
        <v>135</v>
      </c>
      <c r="B70" s="8">
        <f>SUM(B71:B75)</f>
        <v>6780509</v>
      </c>
      <c r="C70" s="8">
        <f>SUM(C71:C75)</f>
        <v>5465726.26</v>
      </c>
      <c r="D70" s="8">
        <f>D71+D72+D73+D74</f>
        <v>11913927</v>
      </c>
      <c r="E70" s="8">
        <f>E71+E72+E73+E74</f>
        <v>11913927</v>
      </c>
      <c r="F70" s="48">
        <f t="shared" si="0"/>
        <v>80.6</v>
      </c>
    </row>
    <row r="71" spans="1:6" ht="36">
      <c r="A71" s="9" t="s">
        <v>21</v>
      </c>
      <c r="B71" s="10">
        <v>6154600</v>
      </c>
      <c r="C71" s="10">
        <v>4876160</v>
      </c>
      <c r="D71" s="10">
        <f>'[1]анализ 2020'!J542</f>
        <v>4771627</v>
      </c>
      <c r="E71" s="10">
        <f>'[1]анализ 2020'!K542</f>
        <v>4771627</v>
      </c>
      <c r="F71" s="1">
        <f t="shared" si="0"/>
        <v>79.2</v>
      </c>
    </row>
    <row r="72" spans="1:6" ht="36">
      <c r="A72" s="9" t="s">
        <v>22</v>
      </c>
      <c r="B72" s="10">
        <v>156000</v>
      </c>
      <c r="C72" s="10">
        <v>120000</v>
      </c>
      <c r="D72" s="10">
        <f>'[1]анализ 2020'!J549</f>
        <v>168000</v>
      </c>
      <c r="E72" s="10">
        <f>'[1]анализ 2020'!K549</f>
        <v>168000</v>
      </c>
      <c r="F72" s="1">
        <f t="shared" si="0"/>
        <v>76.9</v>
      </c>
    </row>
    <row r="73" spans="1:6" ht="60">
      <c r="A73" s="13" t="s">
        <v>241</v>
      </c>
      <c r="B73" s="10">
        <v>469909</v>
      </c>
      <c r="C73" s="10">
        <v>469566.26</v>
      </c>
      <c r="D73" s="10">
        <f>'[1]анализ 2020'!J3641</f>
        <v>1574300</v>
      </c>
      <c r="E73" s="10">
        <f>'[1]анализ 2020'!K3641</f>
        <v>1574300</v>
      </c>
      <c r="F73" s="1">
        <f t="shared" si="0"/>
        <v>99.9</v>
      </c>
    </row>
    <row r="74" spans="1:6" ht="36" hidden="1">
      <c r="A74" s="13" t="s">
        <v>23</v>
      </c>
      <c r="B74" s="10">
        <v>0</v>
      </c>
      <c r="C74" s="10">
        <v>0</v>
      </c>
      <c r="D74" s="10">
        <f>'[1]анализ 2020'!J3666</f>
        <v>5400000</v>
      </c>
      <c r="E74" s="10">
        <f>'[1]анализ 2020'!K3666</f>
        <v>5400000</v>
      </c>
      <c r="F74" s="1" t="e">
        <f t="shared" si="0"/>
        <v>#DIV/0!</v>
      </c>
    </row>
    <row r="75" spans="1:6" ht="60" hidden="1">
      <c r="A75" s="13" t="s">
        <v>227</v>
      </c>
      <c r="B75" s="10">
        <v>0</v>
      </c>
      <c r="C75" s="10">
        <v>0</v>
      </c>
      <c r="D75" s="10"/>
      <c r="E75" s="10"/>
      <c r="F75" s="1" t="e">
        <f t="shared" si="0"/>
        <v>#DIV/0!</v>
      </c>
    </row>
    <row r="76" spans="1:6" ht="19.5" customHeight="1">
      <c r="A76" s="15" t="s">
        <v>136</v>
      </c>
      <c r="B76" s="8">
        <f>SUM(B77:B82)</f>
        <v>662961</v>
      </c>
      <c r="C76" s="8">
        <f>SUM(C77:C82)</f>
        <v>525561.4299999999</v>
      </c>
      <c r="D76" s="8">
        <f>SUM(D77:D82)</f>
        <v>673470</v>
      </c>
      <c r="E76" s="8">
        <f>SUM(E77:E82)</f>
        <v>489681</v>
      </c>
      <c r="F76" s="48">
        <f aca="true" t="shared" si="1" ref="F76:F151">ROUND(C76/B76*100,1)</f>
        <v>79.3</v>
      </c>
    </row>
    <row r="77" spans="1:6" ht="89.25" customHeight="1">
      <c r="A77" s="9" t="s">
        <v>25</v>
      </c>
      <c r="B77" s="10">
        <v>400000</v>
      </c>
      <c r="C77" s="10">
        <v>400000</v>
      </c>
      <c r="D77" s="10">
        <f>'[1]анализ 2020'!J2047+'[1]анализ 2020'!J3604</f>
        <v>50000</v>
      </c>
      <c r="E77" s="10">
        <f>'[1]анализ 2020'!K2047+'[1]анализ 2020'!K3604</f>
        <v>37500</v>
      </c>
      <c r="F77" s="1">
        <f t="shared" si="1"/>
        <v>100</v>
      </c>
    </row>
    <row r="78" spans="1:6" ht="36">
      <c r="A78" s="9" t="s">
        <v>26</v>
      </c>
      <c r="B78" s="10">
        <v>74170</v>
      </c>
      <c r="C78" s="10">
        <v>46770.43</v>
      </c>
      <c r="D78" s="10">
        <f>'[1]анализ 2020'!J2054</f>
        <v>214720</v>
      </c>
      <c r="E78" s="10">
        <f>'[1]анализ 2020'!K2054</f>
        <v>189610</v>
      </c>
      <c r="F78" s="1">
        <f t="shared" si="1"/>
        <v>63.1</v>
      </c>
    </row>
    <row r="79" spans="1:6" ht="36">
      <c r="A79" s="9" t="s">
        <v>82</v>
      </c>
      <c r="B79" s="10">
        <v>60000</v>
      </c>
      <c r="C79" s="10">
        <v>0</v>
      </c>
      <c r="D79" s="10">
        <f>'[1]анализ 2020'!J629</f>
        <v>60000</v>
      </c>
      <c r="E79" s="10">
        <f>'[1]анализ 2020'!K629</f>
        <v>60000</v>
      </c>
      <c r="F79" s="1">
        <f t="shared" si="1"/>
        <v>0</v>
      </c>
    </row>
    <row r="80" spans="1:6" ht="24">
      <c r="A80" s="9" t="s">
        <v>24</v>
      </c>
      <c r="B80" s="10">
        <v>128791</v>
      </c>
      <c r="C80" s="10">
        <v>78791</v>
      </c>
      <c r="D80" s="10">
        <f>'[1]анализ 2020'!J635</f>
        <v>348750</v>
      </c>
      <c r="E80" s="10">
        <f>'[1]анализ 2020'!K635</f>
        <v>202571</v>
      </c>
      <c r="F80" s="1">
        <f t="shared" si="1"/>
        <v>61.2</v>
      </c>
    </row>
    <row r="81" spans="1:6" ht="38.25" hidden="1">
      <c r="A81" s="39" t="s">
        <v>121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51" hidden="1">
      <c r="A82" s="33" t="s">
        <v>83</v>
      </c>
      <c r="B82" s="10">
        <v>0</v>
      </c>
      <c r="C82" s="10">
        <v>0</v>
      </c>
      <c r="D82" s="10"/>
      <c r="E82" s="10"/>
      <c r="F82" s="1" t="e">
        <f t="shared" si="1"/>
        <v>#DIV/0!</v>
      </c>
    </row>
    <row r="83" spans="1:6" ht="12.75">
      <c r="A83" s="9"/>
      <c r="B83" s="1"/>
      <c r="C83" s="1"/>
      <c r="D83" s="1"/>
      <c r="E83" s="1"/>
      <c r="F83" s="1"/>
    </row>
    <row r="84" spans="1:6" ht="84">
      <c r="A84" s="5" t="s">
        <v>137</v>
      </c>
      <c r="B84" s="6">
        <f>SUM(B85:B91)</f>
        <v>13584427</v>
      </c>
      <c r="C84" s="6">
        <f>SUM(C85:C91)</f>
        <v>11555880.7</v>
      </c>
      <c r="D84" s="6">
        <f>D85+D88+D91+D90</f>
        <v>3447274</v>
      </c>
      <c r="E84" s="6">
        <f>E85+E88+E91+E90</f>
        <v>3447274</v>
      </c>
      <c r="F84" s="47">
        <f t="shared" si="1"/>
        <v>85.1</v>
      </c>
    </row>
    <row r="85" spans="1:6" ht="48">
      <c r="A85" s="9" t="s">
        <v>27</v>
      </c>
      <c r="B85" s="10">
        <v>7082370</v>
      </c>
      <c r="C85" s="10">
        <v>6158583.63</v>
      </c>
      <c r="D85" s="10">
        <f>'[1]анализ 2020'!J675</f>
        <v>3327274</v>
      </c>
      <c r="E85" s="10">
        <f>'[1]анализ 2020'!K675</f>
        <v>3327274</v>
      </c>
      <c r="F85" s="1">
        <f t="shared" si="1"/>
        <v>87</v>
      </c>
    </row>
    <row r="86" spans="1:6" ht="36">
      <c r="A86" s="9" t="s">
        <v>104</v>
      </c>
      <c r="B86" s="10">
        <v>2569000</v>
      </c>
      <c r="C86" s="10">
        <v>1877527.86</v>
      </c>
      <c r="D86" s="10"/>
      <c r="E86" s="10"/>
      <c r="F86" s="1">
        <f t="shared" si="1"/>
        <v>73.1</v>
      </c>
    </row>
    <row r="87" spans="1:6" ht="38.25">
      <c r="A87" s="39" t="s">
        <v>232</v>
      </c>
      <c r="B87" s="10">
        <v>1012837</v>
      </c>
      <c r="C87" s="10">
        <v>928279.71</v>
      </c>
      <c r="D87" s="10"/>
      <c r="E87" s="10"/>
      <c r="F87" s="1">
        <f t="shared" si="1"/>
        <v>91.7</v>
      </c>
    </row>
    <row r="88" spans="1:6" ht="38.25">
      <c r="A88" s="39" t="s">
        <v>245</v>
      </c>
      <c r="B88" s="10">
        <v>1760000</v>
      </c>
      <c r="C88" s="10">
        <v>1743050</v>
      </c>
      <c r="D88" s="10">
        <f>'[1]анализ 2020'!J757</f>
        <v>0</v>
      </c>
      <c r="E88" s="10">
        <f>'[1]анализ 2020'!K757</f>
        <v>0</v>
      </c>
      <c r="F88" s="1">
        <f t="shared" si="1"/>
        <v>99</v>
      </c>
    </row>
    <row r="89" spans="1:6" ht="63.75">
      <c r="A89" s="39" t="s">
        <v>248</v>
      </c>
      <c r="B89" s="10">
        <v>972700</v>
      </c>
      <c r="C89" s="10">
        <v>819519.5</v>
      </c>
      <c r="D89" s="10"/>
      <c r="E89" s="10"/>
      <c r="F89" s="1">
        <f t="shared" si="1"/>
        <v>84.3</v>
      </c>
    </row>
    <row r="90" spans="1:6" ht="24">
      <c r="A90" s="9" t="s">
        <v>51</v>
      </c>
      <c r="B90" s="10">
        <v>37520</v>
      </c>
      <c r="C90" s="10">
        <v>28920</v>
      </c>
      <c r="D90" s="10">
        <f>'[1]анализ 2020'!J735</f>
        <v>0</v>
      </c>
      <c r="E90" s="10">
        <f>'[1]анализ 2020'!K735</f>
        <v>0</v>
      </c>
      <c r="F90" s="1">
        <f t="shared" si="1"/>
        <v>77.1</v>
      </c>
    </row>
    <row r="91" spans="1:6" ht="24">
      <c r="A91" s="9" t="s">
        <v>28</v>
      </c>
      <c r="B91" s="10">
        <v>150000</v>
      </c>
      <c r="C91" s="10">
        <v>0</v>
      </c>
      <c r="D91" s="10">
        <f>'[1]анализ 2020'!J779</f>
        <v>120000</v>
      </c>
      <c r="E91" s="10">
        <f>'[1]анализ 2020'!K779</f>
        <v>120000</v>
      </c>
      <c r="F91" s="1">
        <f t="shared" si="1"/>
        <v>0</v>
      </c>
    </row>
    <row r="92" spans="1:6" ht="12.75">
      <c r="A92" s="1"/>
      <c r="B92" s="1"/>
      <c r="C92" s="1"/>
      <c r="D92" s="1"/>
      <c r="E92" s="1"/>
      <c r="F92" s="1"/>
    </row>
    <row r="93" spans="1:6" ht="48">
      <c r="A93" s="5" t="s">
        <v>138</v>
      </c>
      <c r="B93" s="6">
        <f>B94+B96</f>
        <v>2122803</v>
      </c>
      <c r="C93" s="6">
        <f>C94+C96</f>
        <v>2119220.9</v>
      </c>
      <c r="D93" s="6">
        <f>D94+D96</f>
        <v>0</v>
      </c>
      <c r="E93" s="6">
        <f>E94+E96</f>
        <v>0</v>
      </c>
      <c r="F93" s="47">
        <f t="shared" si="1"/>
        <v>99.8</v>
      </c>
    </row>
    <row r="94" spans="1:6" ht="38.25">
      <c r="A94" s="40" t="s">
        <v>139</v>
      </c>
      <c r="B94" s="8">
        <f>B95</f>
        <v>80000</v>
      </c>
      <c r="C94" s="8">
        <f>C95</f>
        <v>80000</v>
      </c>
      <c r="D94" s="8"/>
      <c r="E94" s="8"/>
      <c r="F94" s="48">
        <f t="shared" si="1"/>
        <v>100</v>
      </c>
    </row>
    <row r="95" spans="1:6" ht="43.5" customHeight="1">
      <c r="A95" s="9" t="s">
        <v>29</v>
      </c>
      <c r="B95" s="10">
        <v>80000</v>
      </c>
      <c r="C95" s="10">
        <v>80000</v>
      </c>
      <c r="D95" s="10">
        <f>'[1]анализ 2020'!J792</f>
        <v>317578</v>
      </c>
      <c r="E95" s="10">
        <f>'[1]анализ 2020'!K792</f>
        <v>117578</v>
      </c>
      <c r="F95" s="1">
        <f t="shared" si="1"/>
        <v>100</v>
      </c>
    </row>
    <row r="96" spans="1:6" ht="53.25" customHeight="1">
      <c r="A96" s="40" t="s">
        <v>140</v>
      </c>
      <c r="B96" s="8">
        <f>B98+B101+B102+B97+B99+B100</f>
        <v>2042803</v>
      </c>
      <c r="C96" s="8">
        <f>C98+C101+C102+C97+C99+C100</f>
        <v>2039220.9</v>
      </c>
      <c r="D96" s="8">
        <f>D98+D101+D102</f>
        <v>0</v>
      </c>
      <c r="E96" s="8">
        <f>E98+E101+E102</f>
        <v>0</v>
      </c>
      <c r="F96" s="48">
        <f t="shared" si="1"/>
        <v>99.8</v>
      </c>
    </row>
    <row r="97" spans="1:6" ht="53.25" customHeight="1">
      <c r="A97" s="39" t="s">
        <v>141</v>
      </c>
      <c r="B97" s="36">
        <v>49300</v>
      </c>
      <c r="C97" s="36">
        <v>49300</v>
      </c>
      <c r="D97" s="36"/>
      <c r="E97" s="36"/>
      <c r="F97" s="1">
        <f t="shared" si="1"/>
        <v>100</v>
      </c>
    </row>
    <row r="98" spans="1:6" ht="42" customHeight="1" hidden="1">
      <c r="A98" s="39" t="s">
        <v>181</v>
      </c>
      <c r="B98" s="10">
        <v>0</v>
      </c>
      <c r="C98" s="10">
        <v>0</v>
      </c>
      <c r="D98" s="10">
        <f>'[1]анализ 2020'!K3580</f>
        <v>0</v>
      </c>
      <c r="E98" s="10">
        <f>'[1]анализ 2020'!L3580</f>
        <v>0</v>
      </c>
      <c r="F98" s="1" t="e">
        <f t="shared" si="1"/>
        <v>#DIV/0!</v>
      </c>
    </row>
    <row r="99" spans="1:6" ht="51" hidden="1">
      <c r="A99" s="35" t="s">
        <v>205</v>
      </c>
      <c r="B99" s="10">
        <v>0</v>
      </c>
      <c r="C99" s="10">
        <v>0</v>
      </c>
      <c r="D99" s="10"/>
      <c r="E99" s="10"/>
      <c r="F99" s="1" t="e">
        <f t="shared" si="1"/>
        <v>#DIV/0!</v>
      </c>
    </row>
    <row r="100" spans="1:6" ht="63.75" hidden="1">
      <c r="A100" s="35" t="s">
        <v>206</v>
      </c>
      <c r="B100" s="10">
        <v>0</v>
      </c>
      <c r="C100" s="10">
        <v>0</v>
      </c>
      <c r="D100" s="10"/>
      <c r="E100" s="10"/>
      <c r="F100" s="1" t="e">
        <f t="shared" si="1"/>
        <v>#DIV/0!</v>
      </c>
    </row>
    <row r="101" spans="1:6" ht="26.25" customHeight="1">
      <c r="A101" s="16" t="s">
        <v>191</v>
      </c>
      <c r="B101" s="10">
        <v>1853946.34</v>
      </c>
      <c r="C101" s="10">
        <v>1850614.53</v>
      </c>
      <c r="D101" s="10"/>
      <c r="E101" s="10"/>
      <c r="F101" s="1">
        <f t="shared" si="1"/>
        <v>99.8</v>
      </c>
    </row>
    <row r="102" spans="1:6" ht="24">
      <c r="A102" s="16" t="s">
        <v>192</v>
      </c>
      <c r="B102" s="10">
        <v>139556.66</v>
      </c>
      <c r="C102" s="10">
        <v>139306.37</v>
      </c>
      <c r="D102" s="10"/>
      <c r="E102" s="10"/>
      <c r="F102" s="1">
        <f t="shared" si="1"/>
        <v>99.8</v>
      </c>
    </row>
    <row r="103" spans="1:6" ht="24" hidden="1">
      <c r="A103" s="9" t="s">
        <v>78</v>
      </c>
      <c r="B103" s="10">
        <v>0</v>
      </c>
      <c r="C103" s="10">
        <v>0</v>
      </c>
      <c r="D103" s="10"/>
      <c r="E103" s="10"/>
      <c r="F103" s="1" t="e">
        <f t="shared" si="1"/>
        <v>#DIV/0!</v>
      </c>
    </row>
    <row r="104" spans="1:6" ht="12.75">
      <c r="A104" s="1"/>
      <c r="B104" s="1"/>
      <c r="C104" s="1"/>
      <c r="D104" s="1"/>
      <c r="E104" s="1"/>
      <c r="F104" s="1"/>
    </row>
    <row r="105" spans="1:6" ht="36">
      <c r="A105" s="5" t="s">
        <v>142</v>
      </c>
      <c r="B105" s="6">
        <f>B106+B109+B115</f>
        <v>8297952</v>
      </c>
      <c r="C105" s="6">
        <f>C106+C109+C115</f>
        <v>5866998.95</v>
      </c>
      <c r="D105" s="6">
        <f>D106+D109</f>
        <v>6035843</v>
      </c>
      <c r="E105" s="6">
        <f>E106+E109</f>
        <v>5494710</v>
      </c>
      <c r="F105" s="47">
        <f t="shared" si="1"/>
        <v>70.7</v>
      </c>
    </row>
    <row r="106" spans="1:6" ht="36">
      <c r="A106" s="7" t="s">
        <v>143</v>
      </c>
      <c r="B106" s="8">
        <f>B107+B108</f>
        <v>260000</v>
      </c>
      <c r="C106" s="8">
        <f>C107+C108</f>
        <v>0</v>
      </c>
      <c r="D106" s="8">
        <f>D107+D108</f>
        <v>327000</v>
      </c>
      <c r="E106" s="8">
        <f>E107+E108</f>
        <v>277000</v>
      </c>
      <c r="F106" s="48">
        <v>0</v>
      </c>
    </row>
    <row r="107" spans="1:6" ht="48" hidden="1">
      <c r="A107" s="9" t="s">
        <v>30</v>
      </c>
      <c r="B107" s="1">
        <v>0</v>
      </c>
      <c r="C107" s="1"/>
      <c r="D107" s="1"/>
      <c r="E107" s="1"/>
      <c r="F107" s="1" t="e">
        <f t="shared" si="1"/>
        <v>#DIV/0!</v>
      </c>
    </row>
    <row r="108" spans="1:6" ht="36">
      <c r="A108" s="9" t="s">
        <v>31</v>
      </c>
      <c r="B108" s="10">
        <v>260000</v>
      </c>
      <c r="C108" s="10">
        <v>0</v>
      </c>
      <c r="D108" s="10">
        <f>'[1]анализ 2020'!J862</f>
        <v>327000</v>
      </c>
      <c r="E108" s="10">
        <f>'[1]анализ 2020'!K862</f>
        <v>277000</v>
      </c>
      <c r="F108" s="1">
        <v>0</v>
      </c>
    </row>
    <row r="109" spans="1:6" ht="36">
      <c r="A109" s="7" t="s">
        <v>144</v>
      </c>
      <c r="B109" s="8">
        <f>SUM(B110:B114)</f>
        <v>7737952</v>
      </c>
      <c r="C109" s="8">
        <f>C110+C111+C113+C114+C112</f>
        <v>5591998.95</v>
      </c>
      <c r="D109" s="8">
        <f>D110+D111+D113+D114+D112</f>
        <v>5708843</v>
      </c>
      <c r="E109" s="8">
        <f>E110+E111+E113+E114+E112</f>
        <v>5217710</v>
      </c>
      <c r="F109" s="48">
        <f t="shared" si="1"/>
        <v>72.3</v>
      </c>
    </row>
    <row r="110" spans="1:6" ht="36">
      <c r="A110" s="9" t="s">
        <v>32</v>
      </c>
      <c r="B110" s="10">
        <v>1016234</v>
      </c>
      <c r="C110" s="10">
        <v>634485</v>
      </c>
      <c r="D110" s="10">
        <f>'[1]анализ 2020'!J889+'[1]анализ 2020'!J1165+'[1]анализ 2020'!J1947+'[1]анализ 2020'!J2773</f>
        <v>673413</v>
      </c>
      <c r="E110" s="10">
        <f>'[1]анализ 2020'!K889+'[1]анализ 2020'!K1165+'[1]анализ 2020'!K1947+'[1]анализ 2020'!K2773</f>
        <v>540680</v>
      </c>
      <c r="F110" s="1">
        <f t="shared" si="1"/>
        <v>62.4</v>
      </c>
    </row>
    <row r="111" spans="1:6" ht="24" hidden="1">
      <c r="A111" s="9" t="s">
        <v>33</v>
      </c>
      <c r="B111" s="10">
        <v>0</v>
      </c>
      <c r="C111" s="10">
        <v>0</v>
      </c>
      <c r="D111" s="10">
        <f>'[1]анализ 2020'!J1182</f>
        <v>0</v>
      </c>
      <c r="E111" s="10">
        <f>'[1]анализ 2020'!K1182</f>
        <v>0</v>
      </c>
      <c r="F111" s="1" t="e">
        <f t="shared" si="1"/>
        <v>#DIV/0!</v>
      </c>
    </row>
    <row r="112" spans="1:6" ht="28.5" customHeight="1">
      <c r="A112" s="9" t="s">
        <v>92</v>
      </c>
      <c r="B112" s="10">
        <v>66000</v>
      </c>
      <c r="C112" s="10">
        <v>0</v>
      </c>
      <c r="D112" s="10"/>
      <c r="E112" s="10"/>
      <c r="F112" s="1">
        <f t="shared" si="1"/>
        <v>0</v>
      </c>
    </row>
    <row r="113" spans="1:6" ht="63.75">
      <c r="A113" s="17" t="s">
        <v>34</v>
      </c>
      <c r="B113" s="10">
        <v>86640</v>
      </c>
      <c r="C113" s="10">
        <v>86423.62</v>
      </c>
      <c r="D113" s="10">
        <f>'[1]анализ 2020'!J2789</f>
        <v>53930</v>
      </c>
      <c r="E113" s="10">
        <f>'[1]анализ 2020'!K2789</f>
        <v>53930</v>
      </c>
      <c r="F113" s="1">
        <f t="shared" si="1"/>
        <v>99.8</v>
      </c>
    </row>
    <row r="114" spans="1:6" ht="36">
      <c r="A114" s="9" t="s">
        <v>35</v>
      </c>
      <c r="B114" s="10">
        <v>6569078</v>
      </c>
      <c r="C114" s="10">
        <v>4871090.33</v>
      </c>
      <c r="D114" s="10">
        <f>'[1]анализ 2020'!J1930+'[1]анализ 2020'!J3595</f>
        <v>4981500</v>
      </c>
      <c r="E114" s="10">
        <f>'[1]анализ 2020'!K1930+'[1]анализ 2020'!K3595</f>
        <v>4623100</v>
      </c>
      <c r="F114" s="1">
        <f t="shared" si="1"/>
        <v>74.2</v>
      </c>
    </row>
    <row r="115" spans="1:6" ht="63.75">
      <c r="A115" s="40" t="s">
        <v>233</v>
      </c>
      <c r="B115" s="8">
        <f>B116</f>
        <v>300000</v>
      </c>
      <c r="C115" s="8">
        <f>C116</f>
        <v>275000</v>
      </c>
      <c r="D115" s="8"/>
      <c r="E115" s="8"/>
      <c r="F115" s="48">
        <f t="shared" si="1"/>
        <v>91.7</v>
      </c>
    </row>
    <row r="116" spans="1:6" ht="38.25">
      <c r="A116" s="39" t="s">
        <v>234</v>
      </c>
      <c r="B116" s="10">
        <v>300000</v>
      </c>
      <c r="C116" s="10">
        <v>275000</v>
      </c>
      <c r="D116" s="10"/>
      <c r="E116" s="10"/>
      <c r="F116" s="1">
        <f t="shared" si="1"/>
        <v>91.7</v>
      </c>
    </row>
    <row r="117" spans="1:6" ht="12.75">
      <c r="A117" s="1"/>
      <c r="B117" s="1"/>
      <c r="C117" s="1"/>
      <c r="D117" s="1"/>
      <c r="E117" s="1"/>
      <c r="F117" s="1"/>
    </row>
    <row r="118" spans="1:7" ht="36">
      <c r="A118" s="5" t="s">
        <v>145</v>
      </c>
      <c r="B118" s="6">
        <f>B119+B133+B181+B194+B201+B207</f>
        <v>1548129622.5</v>
      </c>
      <c r="C118" s="6">
        <f>C119+C133+C181+C194+C201+C207</f>
        <v>1321943302.45</v>
      </c>
      <c r="D118" s="6">
        <f>D119+D133+D181+D194+D201</f>
        <v>976595400</v>
      </c>
      <c r="E118" s="6">
        <f>E119+E133+E181+E194+E201</f>
        <v>834497497</v>
      </c>
      <c r="F118" s="47">
        <f t="shared" si="1"/>
        <v>85.4</v>
      </c>
      <c r="G118" s="38"/>
    </row>
    <row r="119" spans="1:7" ht="36">
      <c r="A119" s="7" t="s">
        <v>146</v>
      </c>
      <c r="B119" s="8">
        <f>SUM(B120:B132)</f>
        <v>330617208.5</v>
      </c>
      <c r="C119" s="8">
        <f>SUM(C120:C132)</f>
        <v>284438526.63</v>
      </c>
      <c r="D119" s="8">
        <f>SUM(D120:D130)</f>
        <v>330970422</v>
      </c>
      <c r="E119" s="8">
        <f>SUM(E120:E130)</f>
        <v>198684618</v>
      </c>
      <c r="F119" s="48">
        <f t="shared" si="1"/>
        <v>86</v>
      </c>
      <c r="G119" s="2"/>
    </row>
    <row r="120" spans="1:6" ht="60">
      <c r="A120" s="9" t="s">
        <v>36</v>
      </c>
      <c r="B120" s="10">
        <v>16261788.5</v>
      </c>
      <c r="C120" s="10">
        <v>16027911.38</v>
      </c>
      <c r="D120" s="10">
        <f>'[1]анализ 2020'!J1238</f>
        <v>15047287</v>
      </c>
      <c r="E120" s="10">
        <f>'[1]анализ 2020'!K1238</f>
        <v>13487883</v>
      </c>
      <c r="F120" s="1">
        <f t="shared" si="1"/>
        <v>98.6</v>
      </c>
    </row>
    <row r="121" spans="1:6" ht="24">
      <c r="A121" s="16" t="s">
        <v>73</v>
      </c>
      <c r="B121" s="10">
        <v>100000</v>
      </c>
      <c r="C121" s="10">
        <v>100000</v>
      </c>
      <c r="D121" s="10"/>
      <c r="E121" s="10"/>
      <c r="F121" s="1">
        <f t="shared" si="1"/>
        <v>100</v>
      </c>
    </row>
    <row r="122" spans="1:6" ht="62.25" customHeight="1">
      <c r="A122" s="11" t="s">
        <v>147</v>
      </c>
      <c r="B122" s="10">
        <v>287943100</v>
      </c>
      <c r="C122" s="10">
        <v>258209652.94</v>
      </c>
      <c r="D122" s="10">
        <f>'[1]анализ 2020'!J1253</f>
        <v>184790900</v>
      </c>
      <c r="E122" s="10">
        <f>'[1]анализ 2020'!K1253</f>
        <v>184790900</v>
      </c>
      <c r="F122" s="1">
        <f t="shared" si="1"/>
        <v>89.7</v>
      </c>
    </row>
    <row r="123" spans="1:6" ht="38.25">
      <c r="A123" s="20" t="s">
        <v>75</v>
      </c>
      <c r="B123" s="10">
        <v>384920</v>
      </c>
      <c r="C123" s="10">
        <v>384920</v>
      </c>
      <c r="D123" s="10">
        <f>'[1]анализ 2020'!J1246</f>
        <v>473835</v>
      </c>
      <c r="E123" s="10">
        <f>'[1]анализ 2020'!K1246</f>
        <v>405835</v>
      </c>
      <c r="F123" s="1">
        <f t="shared" si="1"/>
        <v>100</v>
      </c>
    </row>
    <row r="124" spans="1:6" ht="26.25" customHeight="1" hidden="1">
      <c r="A124" s="9" t="s">
        <v>226</v>
      </c>
      <c r="B124" s="10"/>
      <c r="C124" s="10"/>
      <c r="D124" s="10"/>
      <c r="E124" s="10"/>
      <c r="F124" s="1" t="e">
        <f t="shared" si="1"/>
        <v>#DIV/0!</v>
      </c>
    </row>
    <row r="125" spans="1:6" ht="63.75" hidden="1">
      <c r="A125" s="41" t="s">
        <v>148</v>
      </c>
      <c r="B125" s="10"/>
      <c r="C125" s="10"/>
      <c r="D125" s="10">
        <f>'[1]анализ 2020'!J3227</f>
        <v>122822300</v>
      </c>
      <c r="E125" s="10">
        <f>'[1]анализ 2020'!K3227</f>
        <v>0</v>
      </c>
      <c r="F125" s="1" t="e">
        <f t="shared" si="1"/>
        <v>#DIV/0!</v>
      </c>
    </row>
    <row r="126" spans="1:6" ht="76.5" hidden="1">
      <c r="A126" s="41" t="s">
        <v>149</v>
      </c>
      <c r="B126" s="10"/>
      <c r="C126" s="10"/>
      <c r="D126" s="10">
        <f>'[1]анализ 2020'!J3233</f>
        <v>7836100</v>
      </c>
      <c r="E126" s="10">
        <f>'[1]анализ 2020'!K3233</f>
        <v>0</v>
      </c>
      <c r="F126" s="1" t="e">
        <f t="shared" si="1"/>
        <v>#DIV/0!</v>
      </c>
    </row>
    <row r="127" spans="1:6" ht="65.25" customHeight="1" hidden="1">
      <c r="A127" s="35" t="s">
        <v>207</v>
      </c>
      <c r="B127" s="10"/>
      <c r="C127" s="10"/>
      <c r="D127" s="10"/>
      <c r="E127" s="10"/>
      <c r="F127" s="1" t="e">
        <f t="shared" si="1"/>
        <v>#DIV/0!</v>
      </c>
    </row>
    <row r="128" spans="1:6" ht="76.5" hidden="1">
      <c r="A128" s="35" t="s">
        <v>208</v>
      </c>
      <c r="B128" s="10"/>
      <c r="C128" s="10"/>
      <c r="D128" s="10"/>
      <c r="E128" s="10"/>
      <c r="F128" s="1" t="e">
        <f t="shared" si="1"/>
        <v>#DIV/0!</v>
      </c>
    </row>
    <row r="129" spans="1:6" ht="29.25" customHeight="1">
      <c r="A129" s="18" t="s">
        <v>191</v>
      </c>
      <c r="B129" s="10">
        <v>97649.37</v>
      </c>
      <c r="C129" s="10">
        <v>97649.37</v>
      </c>
      <c r="D129" s="10"/>
      <c r="E129" s="10"/>
      <c r="F129" s="1">
        <f t="shared" si="1"/>
        <v>100</v>
      </c>
    </row>
    <row r="130" spans="1:6" ht="24">
      <c r="A130" s="16" t="s">
        <v>192</v>
      </c>
      <c r="B130" s="10">
        <v>7350.63</v>
      </c>
      <c r="C130" s="10">
        <v>7350.63</v>
      </c>
      <c r="D130" s="10"/>
      <c r="E130" s="10"/>
      <c r="F130" s="1">
        <f t="shared" si="1"/>
        <v>100</v>
      </c>
    </row>
    <row r="131" spans="1:6" ht="38.25">
      <c r="A131" s="27" t="s">
        <v>86</v>
      </c>
      <c r="B131" s="10">
        <v>24014900</v>
      </c>
      <c r="C131" s="10">
        <v>8938307.04</v>
      </c>
      <c r="D131" s="10"/>
      <c r="E131" s="10"/>
      <c r="F131" s="1">
        <f t="shared" si="1"/>
        <v>37.2</v>
      </c>
    </row>
    <row r="132" spans="1:7" ht="38.25">
      <c r="A132" s="27" t="s">
        <v>87</v>
      </c>
      <c r="B132" s="10">
        <v>1807500</v>
      </c>
      <c r="C132" s="10">
        <v>672735.27</v>
      </c>
      <c r="D132" s="10"/>
      <c r="E132" s="10"/>
      <c r="F132" s="1">
        <f t="shared" si="1"/>
        <v>37.2</v>
      </c>
      <c r="G132" s="2"/>
    </row>
    <row r="133" spans="1:6" ht="36">
      <c r="A133" s="7" t="s">
        <v>150</v>
      </c>
      <c r="B133" s="8">
        <f>SUM(B134:B180)</f>
        <v>1118559100.5</v>
      </c>
      <c r="C133" s="8">
        <f>SUM(C134:C180)</f>
        <v>941783776.89</v>
      </c>
      <c r="D133" s="8">
        <f>SUM(D134:D180)</f>
        <v>603532193</v>
      </c>
      <c r="E133" s="8">
        <f>SUM(E134:E180)</f>
        <v>602339937</v>
      </c>
      <c r="F133" s="48">
        <f t="shared" si="1"/>
        <v>84.2</v>
      </c>
    </row>
    <row r="134" spans="1:7" ht="72">
      <c r="A134" s="9" t="s">
        <v>37</v>
      </c>
      <c r="B134" s="10">
        <v>44849321</v>
      </c>
      <c r="C134" s="10">
        <v>43981388.44</v>
      </c>
      <c r="D134" s="10">
        <f>'[1]анализ 2020'!J1275</f>
        <v>33573358</v>
      </c>
      <c r="E134" s="10">
        <f>'[1]анализ 2020'!K1275</f>
        <v>33736622</v>
      </c>
      <c r="F134" s="1">
        <f t="shared" si="1"/>
        <v>98.1</v>
      </c>
      <c r="G134" s="2"/>
    </row>
    <row r="135" spans="1:6" ht="24">
      <c r="A135" s="16" t="s">
        <v>73</v>
      </c>
      <c r="B135" s="10">
        <v>100000</v>
      </c>
      <c r="C135" s="10">
        <v>83560.6</v>
      </c>
      <c r="D135" s="10">
        <f>'[1]анализ 2020'!ET1282</f>
        <v>0</v>
      </c>
      <c r="E135" s="10">
        <f>'[1]анализ 2020'!EU1282</f>
        <v>0</v>
      </c>
      <c r="F135" s="1">
        <f t="shared" si="1"/>
        <v>83.6</v>
      </c>
    </row>
    <row r="136" spans="1:6" ht="75.75" customHeight="1">
      <c r="A136" s="19" t="s">
        <v>151</v>
      </c>
      <c r="B136" s="10">
        <v>883432100</v>
      </c>
      <c r="C136" s="10">
        <v>740760269.2</v>
      </c>
      <c r="D136" s="10">
        <f>'[1]анализ 2020'!J1289</f>
        <v>556871300</v>
      </c>
      <c r="E136" s="10">
        <f>'[1]анализ 2020'!K1289</f>
        <v>556871300</v>
      </c>
      <c r="F136" s="1">
        <f t="shared" si="1"/>
        <v>83.9</v>
      </c>
    </row>
    <row r="137" spans="1:6" ht="56.25" customHeight="1">
      <c r="A137" s="45" t="s">
        <v>187</v>
      </c>
      <c r="B137" s="10">
        <v>52848100</v>
      </c>
      <c r="C137" s="10">
        <v>43234416.49</v>
      </c>
      <c r="D137" s="10"/>
      <c r="E137" s="10"/>
      <c r="F137" s="1">
        <f t="shared" si="1"/>
        <v>81.8</v>
      </c>
    </row>
    <row r="138" spans="1:6" ht="26.25" customHeight="1" hidden="1">
      <c r="A138" s="9" t="s">
        <v>226</v>
      </c>
      <c r="B138" s="10"/>
      <c r="C138" s="10"/>
      <c r="D138" s="10"/>
      <c r="E138" s="10"/>
      <c r="F138" s="1" t="e">
        <f t="shared" si="1"/>
        <v>#DIV/0!</v>
      </c>
    </row>
    <row r="139" spans="1:6" ht="48" hidden="1">
      <c r="A139" s="9" t="s">
        <v>38</v>
      </c>
      <c r="B139" s="10"/>
      <c r="C139" s="10"/>
      <c r="D139" s="10">
        <f>'[1]анализ 2020'!J1296</f>
        <v>2114900</v>
      </c>
      <c r="E139" s="10">
        <f>'[1]анализ 2020'!K1296</f>
        <v>4248800</v>
      </c>
      <c r="F139" s="1" t="e">
        <f t="shared" si="1"/>
        <v>#DIV/0!</v>
      </c>
    </row>
    <row r="140" spans="1:6" ht="48" hidden="1">
      <c r="A140" s="9" t="s">
        <v>39</v>
      </c>
      <c r="B140" s="10"/>
      <c r="C140" s="10"/>
      <c r="D140" s="10">
        <f>'[1]анализ 2020'!J1303</f>
        <v>200000</v>
      </c>
      <c r="E140" s="10">
        <f>'[1]анализ 2020'!K1303</f>
        <v>400000</v>
      </c>
      <c r="F140" s="1" t="e">
        <f t="shared" si="1"/>
        <v>#DIV/0!</v>
      </c>
    </row>
    <row r="141" spans="1:6" ht="38.25">
      <c r="A141" s="20" t="s">
        <v>40</v>
      </c>
      <c r="B141" s="10">
        <v>1168235</v>
      </c>
      <c r="C141" s="10">
        <v>1107655</v>
      </c>
      <c r="D141" s="10">
        <f>'[1]анализ 2020'!J1310</f>
        <v>405835</v>
      </c>
      <c r="E141" s="10">
        <f>'[1]анализ 2020'!K1310</f>
        <v>405835</v>
      </c>
      <c r="F141" s="1">
        <f t="shared" si="1"/>
        <v>94.8</v>
      </c>
    </row>
    <row r="142" spans="1:6" ht="51" hidden="1">
      <c r="A142" s="20" t="s">
        <v>41</v>
      </c>
      <c r="B142" s="10"/>
      <c r="C142" s="10"/>
      <c r="D142" s="10"/>
      <c r="E142" s="10"/>
      <c r="F142" s="1" t="e">
        <f t="shared" si="1"/>
        <v>#DIV/0!</v>
      </c>
    </row>
    <row r="143" spans="1:6" ht="51" hidden="1">
      <c r="A143" s="20" t="s">
        <v>42</v>
      </c>
      <c r="B143" s="10"/>
      <c r="C143" s="10"/>
      <c r="D143" s="10">
        <f>'[1]анализ 2020'!J1324</f>
        <v>128000</v>
      </c>
      <c r="E143" s="10">
        <f>'[1]анализ 2020'!K1324</f>
        <v>50000</v>
      </c>
      <c r="F143" s="1" t="e">
        <f t="shared" si="1"/>
        <v>#DIV/0!</v>
      </c>
    </row>
    <row r="144" spans="1:6" ht="51" hidden="1">
      <c r="A144" s="20" t="s">
        <v>103</v>
      </c>
      <c r="B144" s="10"/>
      <c r="C144" s="10"/>
      <c r="D144" s="10">
        <f>'[1]анализ 2020'!J1331</f>
        <v>835400</v>
      </c>
      <c r="E144" s="10">
        <f>'[1]анализ 2020'!K1331</f>
        <v>315400</v>
      </c>
      <c r="F144" s="1" t="e">
        <f t="shared" si="1"/>
        <v>#DIV/0!</v>
      </c>
    </row>
    <row r="145" spans="1:6" ht="63.75" hidden="1">
      <c r="A145" s="20" t="s">
        <v>96</v>
      </c>
      <c r="B145" s="10"/>
      <c r="C145" s="10"/>
      <c r="D145" s="10">
        <f>'[1]анализ 2020'!J1338</f>
        <v>53400</v>
      </c>
      <c r="E145" s="10">
        <f>'[1]анализ 2020'!K1338</f>
        <v>20200</v>
      </c>
      <c r="F145" s="1" t="e">
        <f t="shared" si="1"/>
        <v>#DIV/0!</v>
      </c>
    </row>
    <row r="146" spans="1:6" ht="48" hidden="1">
      <c r="A146" s="11" t="s">
        <v>152</v>
      </c>
      <c r="B146" s="10"/>
      <c r="C146" s="10"/>
      <c r="D146" s="10">
        <f>'[1]анализ 2020'!J1360</f>
        <v>0</v>
      </c>
      <c r="E146" s="10">
        <f>'[1]анализ 2020'!K1360</f>
        <v>1090800</v>
      </c>
      <c r="F146" s="1" t="e">
        <f t="shared" si="1"/>
        <v>#DIV/0!</v>
      </c>
    </row>
    <row r="147" spans="1:6" ht="60" hidden="1">
      <c r="A147" s="11" t="s">
        <v>153</v>
      </c>
      <c r="B147" s="10"/>
      <c r="C147" s="10"/>
      <c r="D147" s="10">
        <f>'[1]анализ 2020'!J1367</f>
        <v>0</v>
      </c>
      <c r="E147" s="10">
        <f>'[1]анализ 2020'!K1367</f>
        <v>71000</v>
      </c>
      <c r="F147" s="1" t="e">
        <f t="shared" si="1"/>
        <v>#DIV/0!</v>
      </c>
    </row>
    <row r="148" spans="1:6" ht="51.75" customHeight="1" hidden="1">
      <c r="A148" s="20" t="s">
        <v>195</v>
      </c>
      <c r="B148" s="10"/>
      <c r="C148" s="10"/>
      <c r="D148" s="10"/>
      <c r="E148" s="10"/>
      <c r="F148" s="1" t="e">
        <f t="shared" si="1"/>
        <v>#DIV/0!</v>
      </c>
    </row>
    <row r="149" spans="1:6" ht="63.75" hidden="1">
      <c r="A149" s="20" t="s">
        <v>196</v>
      </c>
      <c r="B149" s="10"/>
      <c r="C149" s="10"/>
      <c r="D149" s="10"/>
      <c r="E149" s="10"/>
      <c r="F149" s="1" t="e">
        <f t="shared" si="1"/>
        <v>#DIV/0!</v>
      </c>
    </row>
    <row r="150" spans="1:6" ht="77.25" customHeight="1" hidden="1">
      <c r="A150" s="11" t="s">
        <v>110</v>
      </c>
      <c r="B150" s="10"/>
      <c r="C150" s="10"/>
      <c r="D150" s="10">
        <f>'[1]анализ 2020'!J1345</f>
        <v>1662200</v>
      </c>
      <c r="E150" s="10">
        <f>'[1]анализ 2020'!K1345</f>
        <v>1612000</v>
      </c>
      <c r="F150" s="1" t="e">
        <f t="shared" si="1"/>
        <v>#DIV/0!</v>
      </c>
    </row>
    <row r="151" spans="1:6" ht="96" hidden="1">
      <c r="A151" s="11" t="s">
        <v>106</v>
      </c>
      <c r="B151" s="10"/>
      <c r="C151" s="10"/>
      <c r="D151" s="10">
        <f>'[1]анализ 2020'!J1353</f>
        <v>106210</v>
      </c>
      <c r="E151" s="10">
        <f>'[1]анализ 2020'!K1353</f>
        <v>103000</v>
      </c>
      <c r="F151" s="1" t="e">
        <f t="shared" si="1"/>
        <v>#DIV/0!</v>
      </c>
    </row>
    <row r="152" spans="1:6" ht="63.75">
      <c r="A152" s="20" t="s">
        <v>198</v>
      </c>
      <c r="B152" s="10">
        <v>279000</v>
      </c>
      <c r="C152" s="10"/>
      <c r="D152" s="10"/>
      <c r="E152" s="10"/>
      <c r="F152" s="1">
        <f aca="true" t="shared" si="2" ref="F152:F236">ROUND(C152/B152*100,1)</f>
        <v>0</v>
      </c>
    </row>
    <row r="153" spans="1:6" ht="76.5">
      <c r="A153" s="20" t="s">
        <v>252</v>
      </c>
      <c r="B153" s="10">
        <v>21000</v>
      </c>
      <c r="C153" s="10">
        <v>0</v>
      </c>
      <c r="D153" s="10"/>
      <c r="E153" s="10"/>
      <c r="F153" s="1">
        <f t="shared" si="2"/>
        <v>0</v>
      </c>
    </row>
    <row r="154" spans="1:6" ht="68.25" customHeight="1">
      <c r="A154" s="20" t="s">
        <v>223</v>
      </c>
      <c r="B154" s="10">
        <v>1774000</v>
      </c>
      <c r="C154" s="10">
        <v>1774000</v>
      </c>
      <c r="D154" s="10"/>
      <c r="E154" s="10"/>
      <c r="F154" s="1">
        <f t="shared" si="2"/>
        <v>100</v>
      </c>
    </row>
    <row r="155" spans="1:6" ht="76.5">
      <c r="A155" s="20" t="s">
        <v>224</v>
      </c>
      <c r="B155" s="10">
        <v>133550</v>
      </c>
      <c r="C155" s="10">
        <v>133550</v>
      </c>
      <c r="D155" s="10"/>
      <c r="E155" s="10"/>
      <c r="F155" s="1">
        <f t="shared" si="2"/>
        <v>100</v>
      </c>
    </row>
    <row r="156" spans="1:6" ht="55.5" customHeight="1">
      <c r="A156" s="20" t="s">
        <v>195</v>
      </c>
      <c r="B156" s="10">
        <v>4157100</v>
      </c>
      <c r="C156" s="10">
        <v>3961797.37</v>
      </c>
      <c r="D156" s="10"/>
      <c r="E156" s="10"/>
      <c r="F156" s="1">
        <f t="shared" si="2"/>
        <v>95.3</v>
      </c>
    </row>
    <row r="157" spans="1:6" ht="63.75">
      <c r="A157" s="20" t="s">
        <v>196</v>
      </c>
      <c r="B157" s="10">
        <v>312900</v>
      </c>
      <c r="C157" s="10">
        <v>298199.81</v>
      </c>
      <c r="D157" s="10"/>
      <c r="E157" s="10"/>
      <c r="F157" s="1">
        <f t="shared" si="2"/>
        <v>95.3</v>
      </c>
    </row>
    <row r="158" spans="1:6" ht="48">
      <c r="A158" s="16" t="s">
        <v>154</v>
      </c>
      <c r="B158" s="10">
        <v>5630200</v>
      </c>
      <c r="C158" s="10">
        <v>5347624.74</v>
      </c>
      <c r="D158" s="10">
        <f>'[1]анализ 2020'!J1395</f>
        <v>2997500</v>
      </c>
      <c r="E158" s="10">
        <f>'[1]анализ 2020'!K1395</f>
        <v>2997500</v>
      </c>
      <c r="F158" s="1">
        <f t="shared" si="2"/>
        <v>95</v>
      </c>
    </row>
    <row r="159" spans="1:6" ht="49.5" customHeight="1">
      <c r="A159" s="16" t="s">
        <v>155</v>
      </c>
      <c r="B159" s="10">
        <v>423778.5</v>
      </c>
      <c r="C159" s="10">
        <v>402509.4</v>
      </c>
      <c r="D159" s="10">
        <f>'[1]анализ 2020'!J1402</f>
        <v>191400</v>
      </c>
      <c r="E159" s="10">
        <f>'[1]анализ 2020'!K1402</f>
        <v>191400</v>
      </c>
      <c r="F159" s="1">
        <f t="shared" si="2"/>
        <v>95</v>
      </c>
    </row>
    <row r="160" spans="1:6" ht="38.25">
      <c r="A160" s="35" t="s">
        <v>156</v>
      </c>
      <c r="B160" s="10">
        <v>2220800</v>
      </c>
      <c r="C160" s="10">
        <v>1814911.97</v>
      </c>
      <c r="D160" s="10">
        <f>'[1]анализ 2020'!J1409</f>
        <v>0</v>
      </c>
      <c r="E160" s="10">
        <f>'[1]анализ 2020'!K1409</f>
        <v>0</v>
      </c>
      <c r="F160" s="1">
        <f t="shared" si="2"/>
        <v>81.7</v>
      </c>
    </row>
    <row r="161" spans="1:6" ht="51">
      <c r="A161" s="35" t="s">
        <v>157</v>
      </c>
      <c r="B161" s="10">
        <v>167400</v>
      </c>
      <c r="C161" s="10">
        <v>136606.28</v>
      </c>
      <c r="D161" s="10">
        <f>'[1]анализ 2020'!J1416</f>
        <v>0</v>
      </c>
      <c r="E161" s="10">
        <f>'[1]анализ 2020'!K1416</f>
        <v>0</v>
      </c>
      <c r="F161" s="1">
        <f t="shared" si="2"/>
        <v>81.6</v>
      </c>
    </row>
    <row r="162" spans="1:6" ht="51">
      <c r="A162" s="35" t="s">
        <v>188</v>
      </c>
      <c r="B162" s="10">
        <v>25695500</v>
      </c>
      <c r="C162" s="10">
        <v>20289817</v>
      </c>
      <c r="D162" s="10"/>
      <c r="E162" s="10"/>
      <c r="F162" s="1">
        <f t="shared" si="2"/>
        <v>79</v>
      </c>
    </row>
    <row r="163" spans="1:6" ht="63.75">
      <c r="A163" s="35" t="s">
        <v>189</v>
      </c>
      <c r="B163" s="10">
        <v>293810</v>
      </c>
      <c r="C163" s="10">
        <v>204955.15</v>
      </c>
      <c r="D163" s="10"/>
      <c r="E163" s="10"/>
      <c r="F163" s="1">
        <f t="shared" si="2"/>
        <v>69.8</v>
      </c>
    </row>
    <row r="164" spans="1:6" ht="76.5" hidden="1">
      <c r="A164" s="35" t="s">
        <v>158</v>
      </c>
      <c r="B164" s="10"/>
      <c r="C164" s="10"/>
      <c r="D164" s="10">
        <f>'[1]анализ 2020'!J1423</f>
        <v>0</v>
      </c>
      <c r="E164" s="10">
        <f>'[1]анализ 2020'!K1423</f>
        <v>0</v>
      </c>
      <c r="F164" s="1" t="e">
        <f t="shared" si="2"/>
        <v>#DIV/0!</v>
      </c>
    </row>
    <row r="165" spans="1:6" ht="89.25" hidden="1">
      <c r="A165" s="35" t="s">
        <v>159</v>
      </c>
      <c r="B165" s="10"/>
      <c r="C165" s="10"/>
      <c r="D165" s="10">
        <f>'[1]анализ 2020'!J1430</f>
        <v>0</v>
      </c>
      <c r="E165" s="10">
        <f>'[1]анализ 2020'!K1430</f>
        <v>0</v>
      </c>
      <c r="F165" s="1" t="e">
        <f t="shared" si="2"/>
        <v>#DIV/0!</v>
      </c>
    </row>
    <row r="166" spans="1:6" ht="38.25">
      <c r="A166" s="39" t="s">
        <v>160</v>
      </c>
      <c r="B166" s="10">
        <v>812700</v>
      </c>
      <c r="C166" s="10">
        <v>567946.87</v>
      </c>
      <c r="D166" s="10">
        <f>'[1]анализ 2020'!J1437</f>
        <v>0</v>
      </c>
      <c r="E166" s="10">
        <f>'[1]анализ 2020'!K1437</f>
        <v>0</v>
      </c>
      <c r="F166" s="1">
        <f t="shared" si="2"/>
        <v>69.9</v>
      </c>
    </row>
    <row r="167" spans="1:6" ht="102" hidden="1">
      <c r="A167" s="39" t="s">
        <v>182</v>
      </c>
      <c r="B167" s="10"/>
      <c r="C167" s="10"/>
      <c r="D167" s="10"/>
      <c r="E167" s="10"/>
      <c r="F167" s="1" t="e">
        <f t="shared" si="2"/>
        <v>#DIV/0!</v>
      </c>
    </row>
    <row r="168" spans="1:6" ht="24">
      <c r="A168" s="42" t="s">
        <v>161</v>
      </c>
      <c r="B168" s="10">
        <v>343212</v>
      </c>
      <c r="C168" s="10">
        <v>202781.2</v>
      </c>
      <c r="D168" s="10">
        <f>'[1]анализ 2020'!J1374</f>
        <v>226080</v>
      </c>
      <c r="E168" s="10">
        <f>'[1]анализ 2020'!K1374</f>
        <v>226080</v>
      </c>
      <c r="F168" s="1">
        <f t="shared" si="2"/>
        <v>59.1</v>
      </c>
    </row>
    <row r="169" spans="1:6" ht="38.25">
      <c r="A169" s="27" t="s">
        <v>216</v>
      </c>
      <c r="B169" s="10">
        <v>42518200</v>
      </c>
      <c r="C169" s="10">
        <v>42518215.09</v>
      </c>
      <c r="D169" s="10"/>
      <c r="E169" s="10"/>
      <c r="F169" s="51">
        <f t="shared" si="2"/>
        <v>100</v>
      </c>
    </row>
    <row r="170" spans="1:6" ht="38.25">
      <c r="A170" s="27" t="s">
        <v>217</v>
      </c>
      <c r="B170" s="10">
        <v>14172800</v>
      </c>
      <c r="C170" s="10">
        <v>14172784.91</v>
      </c>
      <c r="D170" s="10"/>
      <c r="E170" s="10"/>
      <c r="F170" s="1">
        <f t="shared" si="2"/>
        <v>100</v>
      </c>
    </row>
    <row r="171" spans="1:6" ht="38.25">
      <c r="A171" s="27" t="s">
        <v>218</v>
      </c>
      <c r="B171" s="10">
        <v>4267200</v>
      </c>
      <c r="C171" s="10">
        <v>4267200</v>
      </c>
      <c r="D171" s="10"/>
      <c r="E171" s="10"/>
      <c r="F171" s="1">
        <f t="shared" si="2"/>
        <v>100</v>
      </c>
    </row>
    <row r="172" spans="1:6" ht="38.25">
      <c r="A172" s="27" t="s">
        <v>86</v>
      </c>
      <c r="B172" s="10">
        <v>10193200</v>
      </c>
      <c r="C172" s="10">
        <v>9673547.03</v>
      </c>
      <c r="D172" s="10"/>
      <c r="E172" s="10"/>
      <c r="F172" s="1">
        <f t="shared" si="2"/>
        <v>94.9</v>
      </c>
    </row>
    <row r="173" spans="1:6" ht="38.25">
      <c r="A173" s="27" t="s">
        <v>87</v>
      </c>
      <c r="B173" s="10">
        <v>767200</v>
      </c>
      <c r="C173" s="10">
        <v>728087.87</v>
      </c>
      <c r="D173" s="10">
        <f>'[1]анализ 2020'!J2944+'[1]анализ 2020'!J2958</f>
        <v>4166610</v>
      </c>
      <c r="E173" s="10">
        <f>'[1]анализ 2020'!K2944+'[1]анализ 2020'!K2958</f>
        <v>0</v>
      </c>
      <c r="F173" s="1">
        <f t="shared" si="2"/>
        <v>94.9</v>
      </c>
    </row>
    <row r="174" spans="1:6" ht="63.75" customHeight="1">
      <c r="A174" s="27" t="s">
        <v>249</v>
      </c>
      <c r="B174" s="10">
        <v>13078100</v>
      </c>
      <c r="C174" s="10">
        <v>0</v>
      </c>
      <c r="D174" s="10"/>
      <c r="E174" s="10"/>
      <c r="F174" s="1">
        <f t="shared" si="2"/>
        <v>0</v>
      </c>
    </row>
    <row r="175" spans="1:6" ht="63.75">
      <c r="A175" s="27" t="s">
        <v>250</v>
      </c>
      <c r="B175" s="10">
        <v>984400</v>
      </c>
      <c r="C175" s="10">
        <v>0</v>
      </c>
      <c r="D175" s="10"/>
      <c r="E175" s="10"/>
      <c r="F175" s="1">
        <f t="shared" si="2"/>
        <v>0</v>
      </c>
    </row>
    <row r="176" spans="1:6" ht="24" customHeight="1">
      <c r="A176" s="16" t="s">
        <v>191</v>
      </c>
      <c r="B176" s="10">
        <v>255748.35</v>
      </c>
      <c r="C176" s="10">
        <v>255748.35</v>
      </c>
      <c r="D176" s="10"/>
      <c r="E176" s="10"/>
      <c r="F176" s="1">
        <f t="shared" si="2"/>
        <v>100</v>
      </c>
    </row>
    <row r="177" spans="1:6" ht="24">
      <c r="A177" s="16" t="s">
        <v>192</v>
      </c>
      <c r="B177" s="10">
        <v>19251.65</v>
      </c>
      <c r="C177" s="10">
        <v>19251.65</v>
      </c>
      <c r="D177" s="10"/>
      <c r="E177" s="10"/>
      <c r="F177" s="1">
        <f t="shared" si="2"/>
        <v>100</v>
      </c>
    </row>
    <row r="178" spans="1:6" ht="38.25">
      <c r="A178" s="39" t="s">
        <v>230</v>
      </c>
      <c r="B178" s="10">
        <v>877694</v>
      </c>
      <c r="C178" s="10">
        <v>877694</v>
      </c>
      <c r="D178" s="10"/>
      <c r="E178" s="10"/>
      <c r="F178" s="1">
        <f t="shared" si="2"/>
        <v>100</v>
      </c>
    </row>
    <row r="179" spans="1:6" ht="38.25">
      <c r="A179" s="39" t="s">
        <v>231</v>
      </c>
      <c r="B179" s="10">
        <v>98000</v>
      </c>
      <c r="C179" s="10">
        <v>98000</v>
      </c>
      <c r="D179" s="10"/>
      <c r="E179" s="10"/>
      <c r="F179" s="1">
        <f t="shared" si="2"/>
        <v>100</v>
      </c>
    </row>
    <row r="180" spans="1:6" ht="48">
      <c r="A180" s="9" t="s">
        <v>228</v>
      </c>
      <c r="B180" s="10">
        <v>6664600</v>
      </c>
      <c r="C180" s="10">
        <v>4871258.47</v>
      </c>
      <c r="D180" s="10"/>
      <c r="E180" s="10"/>
      <c r="F180" s="1">
        <f t="shared" si="2"/>
        <v>73.1</v>
      </c>
    </row>
    <row r="181" spans="1:6" ht="48">
      <c r="A181" s="22" t="s">
        <v>162</v>
      </c>
      <c r="B181" s="8">
        <f>SUM(B182:B193)</f>
        <v>63020250.5</v>
      </c>
      <c r="C181" s="8">
        <f>SUM(C182:C193)</f>
        <v>62157258.47</v>
      </c>
      <c r="D181" s="8">
        <f>SUM(D182:D191)</f>
        <v>22570417</v>
      </c>
      <c r="E181" s="8">
        <f>SUM(E182:E191)</f>
        <v>17702545</v>
      </c>
      <c r="F181" s="48">
        <f t="shared" si="2"/>
        <v>98.6</v>
      </c>
    </row>
    <row r="182" spans="1:6" ht="36">
      <c r="A182" s="9" t="s">
        <v>43</v>
      </c>
      <c r="B182" s="10">
        <v>10944842.5</v>
      </c>
      <c r="C182" s="10">
        <v>10887801.07</v>
      </c>
      <c r="D182" s="10">
        <f>'[1]анализ 2020'!J1468</f>
        <v>22253889</v>
      </c>
      <c r="E182" s="10">
        <f>'[1]анализ 2020'!K1468</f>
        <v>17702545</v>
      </c>
      <c r="F182" s="1">
        <f t="shared" si="2"/>
        <v>99.5</v>
      </c>
    </row>
    <row r="183" spans="1:6" ht="38.25">
      <c r="A183" s="39" t="s">
        <v>190</v>
      </c>
      <c r="B183" s="10">
        <v>21708894</v>
      </c>
      <c r="C183" s="10">
        <v>21202674.14</v>
      </c>
      <c r="D183" s="10"/>
      <c r="E183" s="10"/>
      <c r="F183" s="1">
        <f t="shared" si="2"/>
        <v>97.7</v>
      </c>
    </row>
    <row r="184" spans="1:6" ht="36" hidden="1">
      <c r="A184" s="9" t="s">
        <v>104</v>
      </c>
      <c r="B184" s="10"/>
      <c r="C184" s="10"/>
      <c r="D184" s="10"/>
      <c r="E184" s="10"/>
      <c r="F184" s="1" t="e">
        <f t="shared" si="2"/>
        <v>#DIV/0!</v>
      </c>
    </row>
    <row r="185" spans="1:6" ht="36" hidden="1">
      <c r="A185" s="9" t="s">
        <v>105</v>
      </c>
      <c r="B185" s="10"/>
      <c r="C185" s="10"/>
      <c r="D185" s="10"/>
      <c r="E185" s="10"/>
      <c r="F185" s="1" t="e">
        <f t="shared" si="2"/>
        <v>#DIV/0!</v>
      </c>
    </row>
    <row r="186" spans="1:6" ht="24" hidden="1">
      <c r="A186" s="16" t="s">
        <v>73</v>
      </c>
      <c r="B186" s="10"/>
      <c r="C186" s="10"/>
      <c r="D186" s="10"/>
      <c r="E186" s="10"/>
      <c r="F186" s="1" t="e">
        <f t="shared" si="2"/>
        <v>#DIV/0!</v>
      </c>
    </row>
    <row r="187" spans="1:7" ht="38.25">
      <c r="A187" s="35" t="s">
        <v>186</v>
      </c>
      <c r="B187" s="10">
        <v>613521</v>
      </c>
      <c r="C187" s="10">
        <v>613521</v>
      </c>
      <c r="D187" s="10"/>
      <c r="E187" s="10"/>
      <c r="F187" s="1">
        <f t="shared" si="2"/>
        <v>100</v>
      </c>
      <c r="G187" s="2"/>
    </row>
    <row r="188" spans="1:6" ht="36">
      <c r="A188" s="16" t="s">
        <v>163</v>
      </c>
      <c r="B188" s="10">
        <v>265371</v>
      </c>
      <c r="C188" s="10">
        <v>130544.36</v>
      </c>
      <c r="D188" s="10">
        <f>'[1]анализ 2020'!J1496</f>
        <v>316528</v>
      </c>
      <c r="E188" s="10">
        <f>'[1]анализ 2020'!K1496</f>
        <v>0</v>
      </c>
      <c r="F188" s="1">
        <f t="shared" si="2"/>
        <v>49.2</v>
      </c>
    </row>
    <row r="189" spans="1:6" ht="54.75" customHeight="1">
      <c r="A189" s="43" t="s">
        <v>44</v>
      </c>
      <c r="B189" s="10">
        <v>21487951.03</v>
      </c>
      <c r="C189" s="10">
        <v>21323046.93</v>
      </c>
      <c r="D189" s="10">
        <f>'[1]анализ 2020'!J3484</f>
        <v>0</v>
      </c>
      <c r="E189" s="10">
        <f>'[1]анализ 2020'!K3484</f>
        <v>0</v>
      </c>
      <c r="F189" s="1">
        <f t="shared" si="2"/>
        <v>99.2</v>
      </c>
    </row>
    <row r="190" spans="1:6" ht="31.5" customHeight="1" hidden="1">
      <c r="A190" s="9" t="s">
        <v>226</v>
      </c>
      <c r="B190" s="10"/>
      <c r="C190" s="10"/>
      <c r="D190" s="10"/>
      <c r="E190" s="10"/>
      <c r="F190" s="1" t="e">
        <f t="shared" si="2"/>
        <v>#DIV/0!</v>
      </c>
    </row>
    <row r="191" spans="1:6" ht="36">
      <c r="A191" s="9" t="s">
        <v>104</v>
      </c>
      <c r="B191" s="10">
        <v>7515800</v>
      </c>
      <c r="C191" s="10">
        <v>7515800</v>
      </c>
      <c r="D191" s="10"/>
      <c r="E191" s="10"/>
      <c r="F191" s="1">
        <f t="shared" si="2"/>
        <v>100</v>
      </c>
    </row>
    <row r="192" spans="1:6" ht="89.25">
      <c r="A192" s="43" t="s">
        <v>246</v>
      </c>
      <c r="B192" s="10">
        <v>450000</v>
      </c>
      <c r="C192" s="10">
        <v>450000</v>
      </c>
      <c r="D192" s="10"/>
      <c r="E192" s="10"/>
      <c r="F192" s="1">
        <f t="shared" si="2"/>
        <v>100</v>
      </c>
    </row>
    <row r="193" spans="1:6" ht="89.25">
      <c r="A193" s="43" t="s">
        <v>247</v>
      </c>
      <c r="B193" s="10">
        <v>33870.97</v>
      </c>
      <c r="C193" s="10">
        <v>33870.97</v>
      </c>
      <c r="D193" s="10"/>
      <c r="E193" s="10"/>
      <c r="F193" s="1">
        <f t="shared" si="2"/>
        <v>100</v>
      </c>
    </row>
    <row r="194" spans="1:6" ht="36">
      <c r="A194" s="21" t="s">
        <v>164</v>
      </c>
      <c r="B194" s="8">
        <f>B196+B197+B198+B199+B200+B195</f>
        <v>8868939</v>
      </c>
      <c r="C194" s="8">
        <f>C196+C197+C198+C199+C200+C195</f>
        <v>8868938.26</v>
      </c>
      <c r="D194" s="8">
        <f>D196+D197+D198+D199+D200</f>
        <v>4366628</v>
      </c>
      <c r="E194" s="8">
        <f>E196+E197+E198+E199+E200</f>
        <v>4221800</v>
      </c>
      <c r="F194" s="48">
        <f t="shared" si="2"/>
        <v>100</v>
      </c>
    </row>
    <row r="195" spans="1:6" ht="38.25">
      <c r="A195" s="39" t="s">
        <v>235</v>
      </c>
      <c r="B195" s="36">
        <v>1000000</v>
      </c>
      <c r="C195" s="36">
        <v>1000000</v>
      </c>
      <c r="D195" s="36"/>
      <c r="E195" s="36"/>
      <c r="F195" s="1">
        <f t="shared" si="2"/>
        <v>100</v>
      </c>
    </row>
    <row r="196" spans="1:6" ht="60">
      <c r="A196" s="24" t="s">
        <v>45</v>
      </c>
      <c r="B196" s="10">
        <v>5412600</v>
      </c>
      <c r="C196" s="10">
        <v>5412600</v>
      </c>
      <c r="D196" s="10">
        <f>'[1]анализ 2020'!J1532</f>
        <v>3891800</v>
      </c>
      <c r="E196" s="10">
        <f>'[1]анализ 2020'!K1532</f>
        <v>3891800</v>
      </c>
      <c r="F196" s="1">
        <f t="shared" si="2"/>
        <v>100</v>
      </c>
    </row>
    <row r="197" spans="1:6" ht="48">
      <c r="A197" s="24" t="s">
        <v>46</v>
      </c>
      <c r="B197" s="10">
        <v>1231386</v>
      </c>
      <c r="C197" s="10">
        <v>1231386</v>
      </c>
      <c r="D197" s="10"/>
      <c r="E197" s="10"/>
      <c r="F197" s="1">
        <f t="shared" si="2"/>
        <v>100</v>
      </c>
    </row>
    <row r="198" spans="1:6" ht="38.25" customHeight="1">
      <c r="A198" s="24" t="s">
        <v>47</v>
      </c>
      <c r="B198" s="10">
        <v>407400</v>
      </c>
      <c r="C198" s="10">
        <v>407400</v>
      </c>
      <c r="D198" s="10">
        <f>'[1]анализ 2020'!J1544</f>
        <v>250000</v>
      </c>
      <c r="E198" s="10">
        <f>'[1]анализ 2020'!K1544</f>
        <v>250000</v>
      </c>
      <c r="F198" s="1">
        <f t="shared" si="2"/>
        <v>100</v>
      </c>
    </row>
    <row r="199" spans="1:6" ht="48">
      <c r="A199" s="24" t="s">
        <v>48</v>
      </c>
      <c r="B199" s="10">
        <v>92685</v>
      </c>
      <c r="C199" s="10">
        <v>92685</v>
      </c>
      <c r="D199" s="10">
        <f>'[1]анализ 2020'!J1551</f>
        <v>0</v>
      </c>
      <c r="E199" s="10">
        <f>'[1]анализ 2020'!K1551</f>
        <v>0</v>
      </c>
      <c r="F199" s="1">
        <f t="shared" si="2"/>
        <v>100</v>
      </c>
    </row>
    <row r="200" spans="1:6" ht="36">
      <c r="A200" s="13" t="s">
        <v>49</v>
      </c>
      <c r="B200" s="10">
        <v>724868</v>
      </c>
      <c r="C200" s="10">
        <v>724867.26</v>
      </c>
      <c r="D200" s="10">
        <f>'[1]анализ 2020'!J1558</f>
        <v>224828</v>
      </c>
      <c r="E200" s="10">
        <f>'[1]анализ 2020'!K1558</f>
        <v>80000</v>
      </c>
      <c r="F200" s="1">
        <f t="shared" si="2"/>
        <v>100</v>
      </c>
    </row>
    <row r="201" spans="1:6" ht="36">
      <c r="A201" s="21" t="s">
        <v>165</v>
      </c>
      <c r="B201" s="8">
        <f>SUM(B202:B206)</f>
        <v>26596124</v>
      </c>
      <c r="C201" s="8">
        <f>SUM(C202:C206)</f>
        <v>24544802.2</v>
      </c>
      <c r="D201" s="8">
        <f>D202+D205+D206</f>
        <v>15155740</v>
      </c>
      <c r="E201" s="8">
        <f>E202+E205+E206</f>
        <v>11548597</v>
      </c>
      <c r="F201" s="48">
        <f t="shared" si="2"/>
        <v>92.3</v>
      </c>
    </row>
    <row r="202" spans="1:6" ht="36">
      <c r="A202" s="9" t="s">
        <v>50</v>
      </c>
      <c r="B202" s="10">
        <v>19335124</v>
      </c>
      <c r="C202" s="10">
        <v>17425702.2</v>
      </c>
      <c r="D202" s="10">
        <f>'[1]анализ 2020'!J1582</f>
        <v>14985640</v>
      </c>
      <c r="E202" s="10">
        <f>'[1]анализ 2020'!K1582</f>
        <v>11398597</v>
      </c>
      <c r="F202" s="1">
        <f t="shared" si="2"/>
        <v>90.1</v>
      </c>
    </row>
    <row r="203" spans="1:6" ht="36">
      <c r="A203" s="9" t="s">
        <v>104</v>
      </c>
      <c r="B203" s="10">
        <v>6861000</v>
      </c>
      <c r="C203" s="10">
        <v>6861000</v>
      </c>
      <c r="D203" s="10"/>
      <c r="E203" s="10"/>
      <c r="F203" s="1">
        <f t="shared" si="2"/>
        <v>100</v>
      </c>
    </row>
    <row r="204" spans="1:6" ht="27.75" customHeight="1" hidden="1">
      <c r="A204" s="9" t="s">
        <v>226</v>
      </c>
      <c r="B204" s="10"/>
      <c r="C204" s="10"/>
      <c r="D204" s="10"/>
      <c r="E204" s="10"/>
      <c r="F204" s="1" t="e">
        <f t="shared" si="2"/>
        <v>#DIV/0!</v>
      </c>
    </row>
    <row r="205" spans="1:6" ht="24">
      <c r="A205" s="9" t="s">
        <v>51</v>
      </c>
      <c r="B205" s="10">
        <v>100000</v>
      </c>
      <c r="C205" s="10">
        <v>0</v>
      </c>
      <c r="D205" s="10">
        <f>'[1]анализ 2020'!J1638</f>
        <v>10000</v>
      </c>
      <c r="E205" s="10">
        <f>'[1]анализ 2020'!K1638</f>
        <v>10000</v>
      </c>
      <c r="F205" s="1">
        <f t="shared" si="2"/>
        <v>0</v>
      </c>
    </row>
    <row r="206" spans="1:6" ht="24">
      <c r="A206" s="25" t="s">
        <v>166</v>
      </c>
      <c r="B206" s="10">
        <v>300000</v>
      </c>
      <c r="C206" s="10">
        <v>258100</v>
      </c>
      <c r="D206" s="10">
        <f>'[1]анализ 2020'!J1657</f>
        <v>160100</v>
      </c>
      <c r="E206" s="10">
        <f>'[1]анализ 2020'!K1657</f>
        <v>140000</v>
      </c>
      <c r="F206" s="1">
        <f t="shared" si="2"/>
        <v>86</v>
      </c>
    </row>
    <row r="207" spans="1:6" ht="140.25">
      <c r="A207" s="49" t="s">
        <v>209</v>
      </c>
      <c r="B207" s="8">
        <f>B208+B209</f>
        <v>468000</v>
      </c>
      <c r="C207" s="8">
        <f>C208+C209</f>
        <v>150000</v>
      </c>
      <c r="D207" s="8"/>
      <c r="E207" s="8"/>
      <c r="F207" s="48">
        <f t="shared" si="2"/>
        <v>32.1</v>
      </c>
    </row>
    <row r="208" spans="1:6" ht="38.25">
      <c r="A208" s="39" t="s">
        <v>210</v>
      </c>
      <c r="B208" s="10">
        <v>400000</v>
      </c>
      <c r="C208" s="10">
        <v>150000</v>
      </c>
      <c r="D208" s="10"/>
      <c r="E208" s="10"/>
      <c r="F208" s="1">
        <f t="shared" si="2"/>
        <v>37.5</v>
      </c>
    </row>
    <row r="209" spans="1:6" ht="63.75">
      <c r="A209" s="39" t="s">
        <v>211</v>
      </c>
      <c r="B209" s="10">
        <v>68000</v>
      </c>
      <c r="C209" s="10">
        <v>0</v>
      </c>
      <c r="D209" s="10"/>
      <c r="E209" s="10"/>
      <c r="F209" s="1">
        <f t="shared" si="2"/>
        <v>0</v>
      </c>
    </row>
    <row r="210" spans="1:6" ht="12.75">
      <c r="A210" s="1"/>
      <c r="B210" s="1"/>
      <c r="C210" s="1"/>
      <c r="D210" s="1"/>
      <c r="E210" s="1"/>
      <c r="F210" s="1"/>
    </row>
    <row r="211" spans="1:6" ht="36">
      <c r="A211" s="26" t="s">
        <v>167</v>
      </c>
      <c r="B211" s="6">
        <f>B212+B217+B224+B229+B236</f>
        <v>57259780.510000005</v>
      </c>
      <c r="C211" s="6">
        <f>C212+C217+C224+C229+C236</f>
        <v>42278583.69</v>
      </c>
      <c r="D211" s="6">
        <f>D212+D217+D224+D229+D236</f>
        <v>28752236</v>
      </c>
      <c r="E211" s="6">
        <f>E212+E217+E224+E229+E236</f>
        <v>24803561</v>
      </c>
      <c r="F211" s="47">
        <f t="shared" si="2"/>
        <v>73.8</v>
      </c>
    </row>
    <row r="212" spans="1:6" ht="36">
      <c r="A212" s="7" t="s">
        <v>168</v>
      </c>
      <c r="B212" s="8">
        <f>B213+B214+B216+B215</f>
        <v>13034722</v>
      </c>
      <c r="C212" s="8">
        <f>C213+C214+C216+C215</f>
        <v>9843667.6</v>
      </c>
      <c r="D212" s="8">
        <f>D213+D214+D216</f>
        <v>11565484</v>
      </c>
      <c r="E212" s="8">
        <f>E213+E214+E216</f>
        <v>11565484</v>
      </c>
      <c r="F212" s="48">
        <f t="shared" si="2"/>
        <v>75.5</v>
      </c>
    </row>
    <row r="213" spans="1:6" ht="36" hidden="1">
      <c r="A213" s="9" t="s">
        <v>52</v>
      </c>
      <c r="B213" s="10">
        <f>'[1]анализ 2020'!ER2165</f>
        <v>0</v>
      </c>
      <c r="C213" s="10">
        <f>'[1]анализ 2020'!ES2165</f>
        <v>0</v>
      </c>
      <c r="D213" s="10"/>
      <c r="E213" s="10"/>
      <c r="F213" s="1" t="e">
        <f t="shared" si="2"/>
        <v>#DIV/0!</v>
      </c>
    </row>
    <row r="214" spans="1:6" ht="63.75" hidden="1">
      <c r="A214" s="27" t="s">
        <v>107</v>
      </c>
      <c r="B214" s="10"/>
      <c r="C214" s="10"/>
      <c r="D214" s="10">
        <f>'[1]анализ 2020'!J2177</f>
        <v>0</v>
      </c>
      <c r="E214" s="10">
        <f>'[1]анализ 2020'!K2177</f>
        <v>0</v>
      </c>
      <c r="F214" s="1" t="e">
        <f t="shared" si="2"/>
        <v>#DIV/0!</v>
      </c>
    </row>
    <row r="215" spans="1:6" ht="62.25" customHeight="1" hidden="1">
      <c r="A215" s="14" t="s">
        <v>108</v>
      </c>
      <c r="B215" s="10"/>
      <c r="C215" s="10"/>
      <c r="D215" s="10"/>
      <c r="E215" s="10"/>
      <c r="F215" s="1" t="e">
        <f t="shared" si="2"/>
        <v>#DIV/0!</v>
      </c>
    </row>
    <row r="216" spans="1:6" ht="48">
      <c r="A216" s="9" t="s">
        <v>53</v>
      </c>
      <c r="B216" s="10">
        <v>13034722</v>
      </c>
      <c r="C216" s="10">
        <v>9843667.6</v>
      </c>
      <c r="D216" s="10">
        <f>'[1]анализ 2020'!J2227+'[1]анализ 2020'!J1683+'[1]анализ 2020'!J1689+'[1]анализ 2020'!J1695</f>
        <v>11565484</v>
      </c>
      <c r="E216" s="10">
        <f>'[1]анализ 2020'!K2227+'[1]анализ 2020'!K1683+'[1]анализ 2020'!K1689+'[1]анализ 2020'!K1695</f>
        <v>11565484</v>
      </c>
      <c r="F216" s="1">
        <f t="shared" si="2"/>
        <v>75.5</v>
      </c>
    </row>
    <row r="217" spans="1:6" ht="36">
      <c r="A217" s="7" t="s">
        <v>169</v>
      </c>
      <c r="B217" s="8">
        <f>B218+B219+B221+B222+B223+B220</f>
        <v>18974406.51</v>
      </c>
      <c r="C217" s="8">
        <f>C218+C219+C221+C222+C223+C220</f>
        <v>9862911.139999999</v>
      </c>
      <c r="D217" s="8">
        <f>D218+D219+D221+D222+D223</f>
        <v>1565300</v>
      </c>
      <c r="E217" s="8">
        <f>E218+E219+E221+E222+E223</f>
        <v>1565300</v>
      </c>
      <c r="F217" s="48">
        <f t="shared" si="2"/>
        <v>52</v>
      </c>
    </row>
    <row r="218" spans="1:6" ht="24">
      <c r="A218" s="9" t="s">
        <v>54</v>
      </c>
      <c r="B218" s="10">
        <v>4585858.81</v>
      </c>
      <c r="C218" s="10">
        <v>4056900.16</v>
      </c>
      <c r="D218" s="10">
        <f>'[1]анализ 2020'!J2294+'[1]анализ 2020'!J2308</f>
        <v>1565300</v>
      </c>
      <c r="E218" s="10">
        <f>'[1]анализ 2020'!K2294+'[1]анализ 2020'!K2308</f>
        <v>1565300</v>
      </c>
      <c r="F218" s="1">
        <f t="shared" si="2"/>
        <v>88.5</v>
      </c>
    </row>
    <row r="219" spans="1:6" ht="24">
      <c r="A219" s="9" t="s">
        <v>55</v>
      </c>
      <c r="B219" s="10">
        <v>1385680</v>
      </c>
      <c r="C219" s="10">
        <v>0</v>
      </c>
      <c r="D219" s="10">
        <f>'[1]анализ 2020'!J2322+'[1]анализ 2020'!J2343+'[1]анализ 2020'!J2391</f>
        <v>0</v>
      </c>
      <c r="E219" s="10">
        <f>'[1]анализ 2020'!K2322+'[1]анализ 2020'!K2343+'[1]анализ 2020'!K2391</f>
        <v>0</v>
      </c>
      <c r="F219" s="1">
        <f t="shared" si="2"/>
        <v>0</v>
      </c>
    </row>
    <row r="220" spans="1:6" ht="24">
      <c r="A220" s="9" t="s">
        <v>215</v>
      </c>
      <c r="B220" s="10">
        <v>1002005</v>
      </c>
      <c r="C220" s="10">
        <v>0</v>
      </c>
      <c r="D220" s="10"/>
      <c r="E220" s="10"/>
      <c r="F220" s="1">
        <f t="shared" si="2"/>
        <v>0</v>
      </c>
    </row>
    <row r="221" spans="1:6" ht="36">
      <c r="A221" s="14" t="s">
        <v>56</v>
      </c>
      <c r="B221" s="10">
        <v>7718462.7</v>
      </c>
      <c r="C221" s="10">
        <v>2505153.18</v>
      </c>
      <c r="D221" s="10">
        <f>'[1]анализ 2020'!J2433+'[1]анализ 2020'!J2413</f>
        <v>0</v>
      </c>
      <c r="E221" s="10">
        <f>'[1]анализ 2020'!K2433+'[1]анализ 2020'!K2413</f>
        <v>0</v>
      </c>
      <c r="F221" s="1">
        <f t="shared" si="2"/>
        <v>32.5</v>
      </c>
    </row>
    <row r="222" spans="1:6" ht="23.25" customHeight="1">
      <c r="A222" s="16" t="s">
        <v>193</v>
      </c>
      <c r="B222" s="10">
        <v>3982605.95</v>
      </c>
      <c r="C222" s="10">
        <v>3069778.02</v>
      </c>
      <c r="D222" s="10"/>
      <c r="E222" s="10"/>
      <c r="F222" s="1">
        <f t="shared" si="2"/>
        <v>77.1</v>
      </c>
    </row>
    <row r="223" spans="1:6" ht="24">
      <c r="A223" s="16" t="s">
        <v>192</v>
      </c>
      <c r="B223" s="10">
        <v>299794.05</v>
      </c>
      <c r="C223" s="10">
        <v>231079.78</v>
      </c>
      <c r="D223" s="10"/>
      <c r="E223" s="10"/>
      <c r="F223" s="1">
        <f t="shared" si="2"/>
        <v>77.1</v>
      </c>
    </row>
    <row r="224" spans="1:6" ht="36">
      <c r="A224" s="28" t="s">
        <v>170</v>
      </c>
      <c r="B224" s="8">
        <f>B225+B226+B227</f>
        <v>7264391</v>
      </c>
      <c r="C224" s="8">
        <f>C225+C226+C227</f>
        <v>7092257.5200000005</v>
      </c>
      <c r="D224" s="8">
        <f>D225</f>
        <v>1526654</v>
      </c>
      <c r="E224" s="8">
        <f>E225</f>
        <v>954654</v>
      </c>
      <c r="F224" s="48">
        <f t="shared" si="2"/>
        <v>97.6</v>
      </c>
    </row>
    <row r="225" spans="1:6" ht="24">
      <c r="A225" s="23" t="s">
        <v>57</v>
      </c>
      <c r="B225" s="10">
        <v>2451391</v>
      </c>
      <c r="C225" s="10">
        <v>2279257.52</v>
      </c>
      <c r="D225" s="10">
        <f>'[1]анализ 2020'!J929+'[1]анализ 2020'!J1775+'[1]анализ 2020'!J2491+'[1]анализ 2020'!J3523</f>
        <v>1526654</v>
      </c>
      <c r="E225" s="10">
        <f>'[1]анализ 2020'!K929+'[1]анализ 2020'!K1775+'[1]анализ 2020'!K2491+'[1]анализ 2020'!K3523</f>
        <v>954654</v>
      </c>
      <c r="F225" s="1">
        <f t="shared" si="2"/>
        <v>93</v>
      </c>
    </row>
    <row r="226" spans="1:6" ht="25.5" customHeight="1">
      <c r="A226" s="16" t="s">
        <v>193</v>
      </c>
      <c r="B226" s="10">
        <v>4476061.21</v>
      </c>
      <c r="C226" s="10">
        <v>4476061.21</v>
      </c>
      <c r="D226" s="10"/>
      <c r="E226" s="10"/>
      <c r="F226" s="1">
        <f t="shared" si="2"/>
        <v>100</v>
      </c>
    </row>
    <row r="227" spans="1:6" ht="24">
      <c r="A227" s="16" t="s">
        <v>192</v>
      </c>
      <c r="B227" s="10">
        <v>336938.79</v>
      </c>
      <c r="C227" s="10">
        <v>336938.79</v>
      </c>
      <c r="D227" s="10"/>
      <c r="E227" s="10"/>
      <c r="F227" s="1">
        <f t="shared" si="2"/>
        <v>100</v>
      </c>
    </row>
    <row r="228" spans="1:6" ht="12.75" hidden="1">
      <c r="A228" s="23"/>
      <c r="B228" s="10"/>
      <c r="C228" s="10"/>
      <c r="D228" s="10"/>
      <c r="E228" s="10"/>
      <c r="F228" s="1"/>
    </row>
    <row r="229" spans="1:6" ht="36" customHeight="1">
      <c r="A229" s="7" t="s">
        <v>171</v>
      </c>
      <c r="B229" s="8">
        <f>B232+B234+B235+B233+B230+B231</f>
        <v>1320291</v>
      </c>
      <c r="C229" s="8">
        <f>C232+C234+C235+C233+C230+C231</f>
        <v>1220313</v>
      </c>
      <c r="D229" s="8">
        <f>D232+D234+D235+D233+D230+D231</f>
        <v>4000000</v>
      </c>
      <c r="E229" s="8">
        <f>E232+E234+E235+E233+E230+E231</f>
        <v>3299260</v>
      </c>
      <c r="F229" s="48">
        <f t="shared" si="2"/>
        <v>92.4</v>
      </c>
    </row>
    <row r="230" spans="1:6" ht="53.25" customHeight="1" hidden="1">
      <c r="A230" s="14" t="s">
        <v>93</v>
      </c>
      <c r="B230" s="36">
        <f>'[1]анализ 2020'!ER3178</f>
        <v>0</v>
      </c>
      <c r="C230" s="36">
        <f>'[1]анализ 2020'!ES3178</f>
        <v>0</v>
      </c>
      <c r="D230" s="36"/>
      <c r="E230" s="36"/>
      <c r="F230" s="1" t="e">
        <f t="shared" si="2"/>
        <v>#DIV/0!</v>
      </c>
    </row>
    <row r="231" spans="1:6" ht="52.5" customHeight="1" hidden="1">
      <c r="A231" s="14" t="s">
        <v>94</v>
      </c>
      <c r="B231" s="36">
        <f>'[1]анализ 2020'!ER3189</f>
        <v>0</v>
      </c>
      <c r="C231" s="36">
        <f>'[1]анализ 2020'!ES3189</f>
        <v>0</v>
      </c>
      <c r="D231" s="36"/>
      <c r="E231" s="36"/>
      <c r="F231" s="1" t="e">
        <f t="shared" si="2"/>
        <v>#DIV/0!</v>
      </c>
    </row>
    <row r="232" spans="1:6" ht="36">
      <c r="A232" s="9" t="s">
        <v>58</v>
      </c>
      <c r="B232" s="10">
        <v>268218</v>
      </c>
      <c r="C232" s="10">
        <v>168240</v>
      </c>
      <c r="D232" s="10">
        <f>'[1]анализ 2020'!J2521</f>
        <v>0</v>
      </c>
      <c r="E232" s="10">
        <f>'[1]анализ 2020'!K2521</f>
        <v>0</v>
      </c>
      <c r="F232" s="1">
        <f t="shared" si="2"/>
        <v>62.7</v>
      </c>
    </row>
    <row r="233" spans="1:6" ht="36">
      <c r="A233" s="9" t="s">
        <v>77</v>
      </c>
      <c r="B233" s="10">
        <v>72073</v>
      </c>
      <c r="C233" s="10">
        <v>72073</v>
      </c>
      <c r="D233" s="10">
        <f>'[1]анализ 2020'!J944+'[1]анализ 2020'!J1836+'[1]анализ 2020'!J2535+'[1]анализ 2020'!J3565</f>
        <v>4000000</v>
      </c>
      <c r="E233" s="10">
        <f>'[1]анализ 2020'!K944+'[1]анализ 2020'!K1836+'[1]анализ 2020'!K2535+'[1]анализ 2020'!K3565</f>
        <v>3299260</v>
      </c>
      <c r="F233" s="1">
        <f t="shared" si="2"/>
        <v>100</v>
      </c>
    </row>
    <row r="234" spans="1:6" ht="25.5" customHeight="1">
      <c r="A234" s="16" t="s">
        <v>193</v>
      </c>
      <c r="B234" s="10">
        <v>911394.19</v>
      </c>
      <c r="C234" s="10">
        <v>911394.19</v>
      </c>
      <c r="D234" s="10"/>
      <c r="E234" s="10"/>
      <c r="F234" s="1">
        <f t="shared" si="2"/>
        <v>100</v>
      </c>
    </row>
    <row r="235" spans="1:6" ht="24">
      <c r="A235" s="16" t="s">
        <v>192</v>
      </c>
      <c r="B235" s="10">
        <v>68605.81</v>
      </c>
      <c r="C235" s="10">
        <v>68605.81</v>
      </c>
      <c r="D235" s="10"/>
      <c r="E235" s="10"/>
      <c r="F235" s="1">
        <f t="shared" si="2"/>
        <v>100</v>
      </c>
    </row>
    <row r="236" spans="1:8" ht="48">
      <c r="A236" s="7" t="s">
        <v>172</v>
      </c>
      <c r="B236" s="8">
        <f>B237+B239+B240+B241+B238</f>
        <v>16665970</v>
      </c>
      <c r="C236" s="8">
        <f>C237+C239+C240+C241+C238</f>
        <v>14259434.43</v>
      </c>
      <c r="D236" s="8">
        <f>D237+D239+D241</f>
        <v>10094798</v>
      </c>
      <c r="E236" s="8">
        <f>E237+E239+E241</f>
        <v>7418863</v>
      </c>
      <c r="F236" s="48">
        <f t="shared" si="2"/>
        <v>85.6</v>
      </c>
      <c r="G236" s="2"/>
      <c r="H236" s="2"/>
    </row>
    <row r="237" spans="1:6" ht="48">
      <c r="A237" s="9" t="s">
        <v>59</v>
      </c>
      <c r="B237" s="10">
        <v>8058496</v>
      </c>
      <c r="C237" s="10">
        <v>6846630.97</v>
      </c>
      <c r="D237" s="10">
        <f>'[1]анализ 2020'!J2591</f>
        <v>6428114</v>
      </c>
      <c r="E237" s="10">
        <f>'[1]анализ 2020'!K2591</f>
        <v>4766674</v>
      </c>
      <c r="F237" s="1">
        <f aca="true" t="shared" si="3" ref="F237:F311">ROUND(C237/B237*100,1)</f>
        <v>85</v>
      </c>
    </row>
    <row r="238" spans="1:6" ht="36">
      <c r="A238" s="9" t="s">
        <v>104</v>
      </c>
      <c r="B238" s="10">
        <v>2326000</v>
      </c>
      <c r="C238" s="10">
        <v>1935748.4</v>
      </c>
      <c r="D238" s="10"/>
      <c r="E238" s="10"/>
      <c r="F238" s="1">
        <f t="shared" si="3"/>
        <v>83.2</v>
      </c>
    </row>
    <row r="239" spans="1:7" ht="60">
      <c r="A239" s="9" t="s">
        <v>60</v>
      </c>
      <c r="B239" s="10">
        <v>6000</v>
      </c>
      <c r="C239" s="10">
        <v>6000</v>
      </c>
      <c r="D239" s="10"/>
      <c r="E239" s="10"/>
      <c r="F239" s="1">
        <f t="shared" si="3"/>
        <v>100</v>
      </c>
      <c r="G239" s="2"/>
    </row>
    <row r="240" spans="1:7" ht="30.75" customHeight="1" hidden="1">
      <c r="A240" s="9" t="s">
        <v>226</v>
      </c>
      <c r="B240" s="10"/>
      <c r="C240" s="10"/>
      <c r="D240" s="10"/>
      <c r="E240" s="10"/>
      <c r="F240" s="1" t="e">
        <f t="shared" si="3"/>
        <v>#DIV/0!</v>
      </c>
      <c r="G240" s="2"/>
    </row>
    <row r="241" spans="1:6" ht="36">
      <c r="A241" s="9" t="s">
        <v>61</v>
      </c>
      <c r="B241" s="10">
        <v>6275474</v>
      </c>
      <c r="C241" s="10">
        <v>5471055.06</v>
      </c>
      <c r="D241" s="10">
        <f>'[1]анализ 2020'!J2647</f>
        <v>3666684</v>
      </c>
      <c r="E241" s="10">
        <f>'[1]анализ 2020'!K2647</f>
        <v>2652189</v>
      </c>
      <c r="F241" s="1">
        <f t="shared" si="3"/>
        <v>87.2</v>
      </c>
    </row>
    <row r="242" spans="1:6" ht="12.75">
      <c r="A242" s="9"/>
      <c r="B242" s="1"/>
      <c r="C242" s="1"/>
      <c r="D242" s="1"/>
      <c r="E242" s="1"/>
      <c r="F242" s="1"/>
    </row>
    <row r="243" spans="1:6" ht="36">
      <c r="A243" s="5" t="s">
        <v>173</v>
      </c>
      <c r="B243" s="6">
        <f>B244+B245+B246+B247</f>
        <v>26173222.47</v>
      </c>
      <c r="C243" s="6">
        <f>C244+C245+C246+C247</f>
        <v>16377207.099999998</v>
      </c>
      <c r="D243" s="6">
        <f>D244+D245+D246+D247</f>
        <v>333000</v>
      </c>
      <c r="E243" s="6">
        <f>E244+E245+E246+E247</f>
        <v>343000</v>
      </c>
      <c r="F243" s="47">
        <f t="shared" si="3"/>
        <v>62.6</v>
      </c>
    </row>
    <row r="244" spans="1:6" ht="36">
      <c r="A244" s="9" t="s">
        <v>62</v>
      </c>
      <c r="B244" s="10">
        <v>38000</v>
      </c>
      <c r="C244" s="10">
        <v>30316</v>
      </c>
      <c r="D244" s="10">
        <f>'[1]анализ 2020'!J1877</f>
        <v>30600</v>
      </c>
      <c r="E244" s="10">
        <f>'[1]анализ 2020'!K1877</f>
        <v>26000</v>
      </c>
      <c r="F244" s="1">
        <f t="shared" si="3"/>
        <v>79.8</v>
      </c>
    </row>
    <row r="245" spans="1:6" ht="24">
      <c r="A245" s="9" t="s">
        <v>63</v>
      </c>
      <c r="B245" s="10">
        <v>1690772.47</v>
      </c>
      <c r="C245" s="10">
        <v>1429484.1</v>
      </c>
      <c r="D245" s="10">
        <f>'[1]анализ 2020'!J2667</f>
        <v>302400</v>
      </c>
      <c r="E245" s="10">
        <f>'[1]анализ 2020'!K2667</f>
        <v>317000</v>
      </c>
      <c r="F245" s="1">
        <f t="shared" si="3"/>
        <v>84.5</v>
      </c>
    </row>
    <row r="246" spans="1:6" ht="36">
      <c r="A246" s="9" t="s">
        <v>89</v>
      </c>
      <c r="B246" s="10">
        <v>22000000</v>
      </c>
      <c r="C246" s="10">
        <v>13425664.62</v>
      </c>
      <c r="D246" s="10"/>
      <c r="E246" s="10"/>
      <c r="F246" s="1">
        <f t="shared" si="3"/>
        <v>61</v>
      </c>
    </row>
    <row r="247" spans="1:6" ht="48">
      <c r="A247" s="9" t="s">
        <v>90</v>
      </c>
      <c r="B247" s="10">
        <v>2444450</v>
      </c>
      <c r="C247" s="10">
        <v>1491742.38</v>
      </c>
      <c r="D247" s="10">
        <f>'[1]анализ 2020'!J2662</f>
        <v>0</v>
      </c>
      <c r="E247" s="10">
        <f>'[1]анализ 2020'!K2662</f>
        <v>0</v>
      </c>
      <c r="F247" s="1">
        <f t="shared" si="3"/>
        <v>61</v>
      </c>
    </row>
    <row r="248" spans="1:6" ht="12.75">
      <c r="A248" s="1"/>
      <c r="B248" s="1"/>
      <c r="C248" s="1"/>
      <c r="D248" s="1"/>
      <c r="E248" s="1"/>
      <c r="F248" s="1"/>
    </row>
    <row r="249" spans="1:6" ht="36">
      <c r="A249" s="5" t="s">
        <v>174</v>
      </c>
      <c r="B249" s="6">
        <f>SUM(B250:B266)</f>
        <v>40207708.06</v>
      </c>
      <c r="C249" s="6">
        <f>SUM(C250:C266)</f>
        <v>22308674.15</v>
      </c>
      <c r="D249" s="6">
        <f>D250+D251+D252+D254+D255</f>
        <v>86822</v>
      </c>
      <c r="E249" s="6">
        <f>E250+E251+E252+E254+E255</f>
        <v>86822</v>
      </c>
      <c r="F249" s="47">
        <f t="shared" si="3"/>
        <v>55.5</v>
      </c>
    </row>
    <row r="250" spans="1:6" ht="38.25" hidden="1">
      <c r="A250" s="17" t="s">
        <v>64</v>
      </c>
      <c r="B250" s="10">
        <f>'[1]анализ 2020'!ER2107</f>
        <v>0</v>
      </c>
      <c r="C250" s="10">
        <f>'[1]анализ 2020'!ES2107</f>
        <v>0</v>
      </c>
      <c r="D250" s="10"/>
      <c r="E250" s="10"/>
      <c r="F250" s="1" t="e">
        <f t="shared" si="3"/>
        <v>#DIV/0!</v>
      </c>
    </row>
    <row r="251" spans="1:6" ht="12.75" hidden="1">
      <c r="A251" s="11" t="s">
        <v>65</v>
      </c>
      <c r="B251" s="10">
        <f>'[1]анализ 2020'!H2686</f>
        <v>0</v>
      </c>
      <c r="C251" s="10">
        <f>'[1]анализ 2020'!I2686</f>
        <v>0</v>
      </c>
      <c r="D251" s="10"/>
      <c r="E251" s="10"/>
      <c r="F251" s="1" t="e">
        <f t="shared" si="3"/>
        <v>#DIV/0!</v>
      </c>
    </row>
    <row r="252" spans="1:6" ht="38.25">
      <c r="A252" s="44" t="s">
        <v>184</v>
      </c>
      <c r="B252" s="50">
        <v>5076108.02</v>
      </c>
      <c r="C252" s="50">
        <v>4662896.76</v>
      </c>
      <c r="D252" s="10">
        <f>'[1]анализ 2020'!J2707</f>
        <v>0</v>
      </c>
      <c r="E252" s="10">
        <f>'[1]анализ 2020'!K2707</f>
        <v>0</v>
      </c>
      <c r="F252" s="1">
        <f t="shared" si="3"/>
        <v>91.9</v>
      </c>
    </row>
    <row r="253" spans="1:6" ht="66" customHeight="1">
      <c r="A253" s="34" t="s">
        <v>225</v>
      </c>
      <c r="B253" s="10">
        <v>8223467.06</v>
      </c>
      <c r="C253" s="10">
        <v>2163239.39</v>
      </c>
      <c r="D253" s="10"/>
      <c r="E253" s="10"/>
      <c r="F253" s="1">
        <f t="shared" si="3"/>
        <v>26.3</v>
      </c>
    </row>
    <row r="254" spans="1:6" ht="25.5">
      <c r="A254" s="17" t="s">
        <v>84</v>
      </c>
      <c r="B254" s="10">
        <v>92019</v>
      </c>
      <c r="C254" s="10">
        <v>0</v>
      </c>
      <c r="D254" s="10">
        <f>'[1]анализ 2020'!J2069</f>
        <v>86822</v>
      </c>
      <c r="E254" s="10">
        <f>'[1]анализ 2020'!K2069</f>
        <v>86822</v>
      </c>
      <c r="F254" s="1">
        <f t="shared" si="3"/>
        <v>0</v>
      </c>
    </row>
    <row r="255" spans="1:6" ht="25.5" hidden="1">
      <c r="A255" s="17" t="s">
        <v>85</v>
      </c>
      <c r="B255" s="10"/>
      <c r="C255" s="10"/>
      <c r="D255" s="10"/>
      <c r="E255" s="10"/>
      <c r="F255" s="1" t="e">
        <f t="shared" si="3"/>
        <v>#DIV/0!</v>
      </c>
    </row>
    <row r="256" spans="1:6" ht="36">
      <c r="A256" s="14" t="s">
        <v>109</v>
      </c>
      <c r="B256" s="10">
        <v>272000</v>
      </c>
      <c r="C256" s="10">
        <v>204000</v>
      </c>
      <c r="D256" s="10"/>
      <c r="E256" s="10"/>
      <c r="F256" s="1">
        <f t="shared" si="3"/>
        <v>75</v>
      </c>
    </row>
    <row r="257" spans="1:6" ht="25.5">
      <c r="A257" s="37" t="s">
        <v>111</v>
      </c>
      <c r="B257" s="10">
        <v>10375000</v>
      </c>
      <c r="C257" s="10">
        <v>0</v>
      </c>
      <c r="D257" s="10"/>
      <c r="E257" s="10"/>
      <c r="F257" s="1">
        <v>0</v>
      </c>
    </row>
    <row r="258" spans="1:6" ht="38.25">
      <c r="A258" s="37" t="s">
        <v>112</v>
      </c>
      <c r="B258" s="10">
        <v>780913.98</v>
      </c>
      <c r="C258" s="10">
        <v>0</v>
      </c>
      <c r="D258" s="10"/>
      <c r="E258" s="10"/>
      <c r="F258" s="1">
        <f t="shared" si="3"/>
        <v>0</v>
      </c>
    </row>
    <row r="259" spans="1:6" ht="38.25">
      <c r="A259" s="37" t="s">
        <v>194</v>
      </c>
      <c r="B259" s="10">
        <v>106500</v>
      </c>
      <c r="C259" s="10">
        <v>0</v>
      </c>
      <c r="D259" s="10"/>
      <c r="E259" s="10"/>
      <c r="F259" s="1">
        <f t="shared" si="3"/>
        <v>0</v>
      </c>
    </row>
    <row r="260" spans="1:6" ht="51">
      <c r="A260" s="20" t="s">
        <v>236</v>
      </c>
      <c r="B260" s="10">
        <v>7915500</v>
      </c>
      <c r="C260" s="10">
        <v>7915423.64</v>
      </c>
      <c r="D260" s="10"/>
      <c r="E260" s="10"/>
      <c r="F260" s="1">
        <f t="shared" si="3"/>
        <v>100</v>
      </c>
    </row>
    <row r="261" spans="1:6" ht="53.25" customHeight="1">
      <c r="A261" s="20" t="s">
        <v>237</v>
      </c>
      <c r="B261" s="10">
        <v>598800</v>
      </c>
      <c r="C261" s="10">
        <v>595806.36</v>
      </c>
      <c r="D261" s="10"/>
      <c r="E261" s="10"/>
      <c r="F261" s="1">
        <f t="shared" si="3"/>
        <v>99.5</v>
      </c>
    </row>
    <row r="262" spans="1:6" ht="107.25" customHeight="1">
      <c r="A262" s="52" t="s">
        <v>238</v>
      </c>
      <c r="B262" s="10">
        <v>6293600</v>
      </c>
      <c r="C262" s="10">
        <v>6293514.44</v>
      </c>
      <c r="D262" s="10"/>
      <c r="E262" s="10"/>
      <c r="F262" s="1">
        <f t="shared" si="3"/>
        <v>100</v>
      </c>
    </row>
    <row r="263" spans="1:6" ht="123" customHeight="1">
      <c r="A263" s="52" t="s">
        <v>239</v>
      </c>
      <c r="B263" s="10">
        <v>473800</v>
      </c>
      <c r="C263" s="10">
        <v>473793.56</v>
      </c>
      <c r="D263" s="10"/>
      <c r="E263" s="10"/>
      <c r="F263" s="1">
        <f t="shared" si="3"/>
        <v>100</v>
      </c>
    </row>
    <row r="264" spans="1:6" ht="38.25" hidden="1">
      <c r="A264" s="37" t="s">
        <v>199</v>
      </c>
      <c r="B264" s="10"/>
      <c r="C264" s="10"/>
      <c r="D264" s="10"/>
      <c r="E264" s="10"/>
      <c r="F264" s="1" t="e">
        <f t="shared" si="3"/>
        <v>#DIV/0!</v>
      </c>
    </row>
    <row r="265" spans="1:6" ht="38.25" hidden="1">
      <c r="A265" s="37" t="s">
        <v>200</v>
      </c>
      <c r="B265" s="10"/>
      <c r="C265" s="10"/>
      <c r="D265" s="10"/>
      <c r="E265" s="10"/>
      <c r="F265" s="1" t="e">
        <f t="shared" si="3"/>
        <v>#DIV/0!</v>
      </c>
    </row>
    <row r="266" spans="1:6" ht="51" hidden="1">
      <c r="A266" s="37" t="s">
        <v>201</v>
      </c>
      <c r="B266" s="10"/>
      <c r="C266" s="10"/>
      <c r="D266" s="10"/>
      <c r="E266" s="10"/>
      <c r="F266" s="1" t="e">
        <f t="shared" si="3"/>
        <v>#DIV/0!</v>
      </c>
    </row>
    <row r="267" spans="1:6" ht="12.75">
      <c r="A267" s="1"/>
      <c r="B267" s="1"/>
      <c r="C267" s="1"/>
      <c r="D267" s="1"/>
      <c r="E267" s="1"/>
      <c r="F267" s="1"/>
    </row>
    <row r="268" spans="1:6" ht="27.75" customHeight="1">
      <c r="A268" s="26" t="s">
        <v>175</v>
      </c>
      <c r="B268" s="6">
        <f>B269+B292+B289</f>
        <v>36470269</v>
      </c>
      <c r="C268" s="6">
        <f>C269+C292+C289</f>
        <v>34893932.120000005</v>
      </c>
      <c r="D268" s="6">
        <f>D269+D292</f>
        <v>28006343</v>
      </c>
      <c r="E268" s="6">
        <f>E269+E292</f>
        <v>22705397</v>
      </c>
      <c r="F268" s="47">
        <f t="shared" si="3"/>
        <v>95.7</v>
      </c>
    </row>
    <row r="269" spans="1:6" ht="36">
      <c r="A269" s="28" t="s">
        <v>176</v>
      </c>
      <c r="B269" s="8">
        <f>SUM(B270:B288)</f>
        <v>24931827</v>
      </c>
      <c r="C269" s="8">
        <f>SUM(C270:C288)</f>
        <v>24907872.53</v>
      </c>
      <c r="D269" s="8">
        <f>D270+D274+D275+D276+D287+D288+D271+D272+D282+D283</f>
        <v>19816952</v>
      </c>
      <c r="E269" s="8">
        <f>E270+E274+E275+E276+E287+E288+E271+E272+E282+E283</f>
        <v>16816952</v>
      </c>
      <c r="F269" s="48">
        <f t="shared" si="3"/>
        <v>99.9</v>
      </c>
    </row>
    <row r="270" spans="1:6" ht="36">
      <c r="A270" s="11" t="s">
        <v>66</v>
      </c>
      <c r="B270" s="10">
        <v>19268710.7</v>
      </c>
      <c r="C270" s="10">
        <v>19244756.23</v>
      </c>
      <c r="D270" s="10">
        <f>'[1]анализ 2020'!J3341</f>
        <v>16627352</v>
      </c>
      <c r="E270" s="10">
        <f>'[1]анализ 2020'!K3341</f>
        <v>16627352</v>
      </c>
      <c r="F270" s="1">
        <f t="shared" si="3"/>
        <v>99.9</v>
      </c>
    </row>
    <row r="271" spans="1:6" ht="36">
      <c r="A271" s="9" t="s">
        <v>104</v>
      </c>
      <c r="B271" s="10">
        <v>5072700</v>
      </c>
      <c r="C271" s="10">
        <v>5072700</v>
      </c>
      <c r="D271" s="10"/>
      <c r="E271" s="10"/>
      <c r="F271" s="1">
        <f t="shared" si="3"/>
        <v>100</v>
      </c>
    </row>
    <row r="272" spans="1:6" ht="36" hidden="1">
      <c r="A272" s="9" t="s">
        <v>105</v>
      </c>
      <c r="B272" s="10"/>
      <c r="C272" s="10"/>
      <c r="D272" s="10"/>
      <c r="E272" s="10"/>
      <c r="F272" s="1" t="e">
        <f t="shared" si="3"/>
        <v>#DIV/0!</v>
      </c>
    </row>
    <row r="273" spans="1:6" ht="27.75" customHeight="1" hidden="1">
      <c r="A273" s="9" t="s">
        <v>226</v>
      </c>
      <c r="B273" s="10"/>
      <c r="C273" s="10"/>
      <c r="D273" s="10"/>
      <c r="E273" s="10"/>
      <c r="F273" s="1" t="e">
        <f t="shared" si="3"/>
        <v>#DIV/0!</v>
      </c>
    </row>
    <row r="274" spans="1:6" ht="51">
      <c r="A274" s="35" t="s">
        <v>219</v>
      </c>
      <c r="B274" s="10">
        <v>75442.28</v>
      </c>
      <c r="C274" s="10">
        <v>75442.28</v>
      </c>
      <c r="D274" s="10"/>
      <c r="E274" s="10"/>
      <c r="F274" s="1">
        <f t="shared" si="3"/>
        <v>100</v>
      </c>
    </row>
    <row r="275" spans="1:6" ht="51">
      <c r="A275" s="35" t="s">
        <v>220</v>
      </c>
      <c r="B275" s="10">
        <v>25147.72</v>
      </c>
      <c r="C275" s="10">
        <v>25147.72</v>
      </c>
      <c r="D275" s="10">
        <f>'[1]анализ 2020'!J3369</f>
        <v>156000</v>
      </c>
      <c r="E275" s="10">
        <f>'[1]анализ 2020'!K3369</f>
        <v>156000</v>
      </c>
      <c r="F275" s="1">
        <f t="shared" si="3"/>
        <v>100</v>
      </c>
    </row>
    <row r="276" spans="1:6" ht="51">
      <c r="A276" s="35" t="s">
        <v>221</v>
      </c>
      <c r="B276" s="10">
        <v>7571.3</v>
      </c>
      <c r="C276" s="10">
        <v>7571.3</v>
      </c>
      <c r="D276" s="10">
        <f>'[1]анализ 2020'!J3376</f>
        <v>33600</v>
      </c>
      <c r="E276" s="10">
        <f>'[1]анализ 2020'!K3376</f>
        <v>33600</v>
      </c>
      <c r="F276" s="1">
        <f t="shared" si="3"/>
        <v>100</v>
      </c>
    </row>
    <row r="277" spans="1:6" ht="51.75" customHeight="1" hidden="1">
      <c r="A277" s="35" t="s">
        <v>202</v>
      </c>
      <c r="B277" s="10"/>
      <c r="C277" s="10"/>
      <c r="D277" s="10"/>
      <c r="E277" s="10"/>
      <c r="F277" s="1" t="e">
        <f t="shared" si="3"/>
        <v>#DIV/0!</v>
      </c>
    </row>
    <row r="278" spans="1:6" ht="51.75" customHeight="1" hidden="1">
      <c r="A278" s="35" t="s">
        <v>203</v>
      </c>
      <c r="B278" s="10"/>
      <c r="C278" s="10"/>
      <c r="D278" s="10"/>
      <c r="E278" s="10"/>
      <c r="F278" s="1" t="e">
        <f t="shared" si="3"/>
        <v>#DIV/0!</v>
      </c>
    </row>
    <row r="279" spans="1:6" ht="51" hidden="1">
      <c r="A279" s="35" t="s">
        <v>197</v>
      </c>
      <c r="B279" s="10"/>
      <c r="C279" s="10"/>
      <c r="D279" s="10"/>
      <c r="E279" s="10"/>
      <c r="F279" s="1" t="e">
        <f t="shared" si="3"/>
        <v>#DIV/0!</v>
      </c>
    </row>
    <row r="280" spans="1:6" ht="25.5" hidden="1">
      <c r="A280" s="35" t="s">
        <v>212</v>
      </c>
      <c r="B280" s="10"/>
      <c r="C280" s="10"/>
      <c r="D280" s="10"/>
      <c r="E280" s="10"/>
      <c r="F280" s="1" t="e">
        <f t="shared" si="3"/>
        <v>#DIV/0!</v>
      </c>
    </row>
    <row r="281" spans="1:6" ht="25.5" hidden="1">
      <c r="A281" s="35" t="s">
        <v>213</v>
      </c>
      <c r="B281" s="10"/>
      <c r="C281" s="10"/>
      <c r="D281" s="10"/>
      <c r="E281" s="10"/>
      <c r="F281" s="1" t="e">
        <f t="shared" si="3"/>
        <v>#DIV/0!</v>
      </c>
    </row>
    <row r="282" spans="1:6" ht="51" hidden="1">
      <c r="A282" s="35" t="s">
        <v>177</v>
      </c>
      <c r="B282" s="10"/>
      <c r="C282" s="10"/>
      <c r="D282" s="10">
        <f>'[1]анализ 2020'!J3411</f>
        <v>2820000</v>
      </c>
      <c r="E282" s="10">
        <f>'[1]анализ 2020'!K3411</f>
        <v>0</v>
      </c>
      <c r="F282" s="1" t="e">
        <f t="shared" si="3"/>
        <v>#DIV/0!</v>
      </c>
    </row>
    <row r="283" spans="1:6" ht="51" hidden="1">
      <c r="A283" s="35" t="s">
        <v>178</v>
      </c>
      <c r="B283" s="10"/>
      <c r="C283" s="10"/>
      <c r="D283" s="10">
        <f>'[1]анализ 2020'!J3418</f>
        <v>180000</v>
      </c>
      <c r="E283" s="10">
        <f>'[1]анализ 2020'!K3418</f>
        <v>0</v>
      </c>
      <c r="F283" s="1" t="e">
        <f t="shared" si="3"/>
        <v>#DIV/0!</v>
      </c>
    </row>
    <row r="284" spans="1:6" ht="38.25" hidden="1">
      <c r="A284" s="39" t="s">
        <v>121</v>
      </c>
      <c r="B284" s="10"/>
      <c r="C284" s="10"/>
      <c r="D284" s="10"/>
      <c r="E284" s="10"/>
      <c r="F284" s="1" t="e">
        <f t="shared" si="3"/>
        <v>#DIV/0!</v>
      </c>
    </row>
    <row r="285" spans="1:6" ht="38.25">
      <c r="A285" s="39" t="s">
        <v>230</v>
      </c>
      <c r="B285" s="10">
        <v>47032.2</v>
      </c>
      <c r="C285" s="10">
        <v>47032.2</v>
      </c>
      <c r="D285" s="10"/>
      <c r="E285" s="10"/>
      <c r="F285" s="1">
        <f t="shared" si="3"/>
        <v>100</v>
      </c>
    </row>
    <row r="286" spans="1:6" ht="38.25">
      <c r="A286" s="39" t="s">
        <v>231</v>
      </c>
      <c r="B286" s="10">
        <v>5225.8</v>
      </c>
      <c r="C286" s="10">
        <v>5225.8</v>
      </c>
      <c r="D286" s="10"/>
      <c r="E286" s="10"/>
      <c r="F286" s="1">
        <f t="shared" si="3"/>
        <v>100</v>
      </c>
    </row>
    <row r="287" spans="1:6" ht="27" customHeight="1">
      <c r="A287" s="16" t="s">
        <v>191</v>
      </c>
      <c r="B287" s="10">
        <v>399894.59</v>
      </c>
      <c r="C287" s="10">
        <v>399894.59</v>
      </c>
      <c r="D287" s="10"/>
      <c r="E287" s="10"/>
      <c r="F287" s="1">
        <f t="shared" si="3"/>
        <v>100</v>
      </c>
    </row>
    <row r="288" spans="1:6" ht="24">
      <c r="A288" s="16" t="s">
        <v>192</v>
      </c>
      <c r="B288" s="10">
        <v>30102.41</v>
      </c>
      <c r="C288" s="10">
        <v>30102.41</v>
      </c>
      <c r="D288" s="10"/>
      <c r="E288" s="10"/>
      <c r="F288" s="1">
        <f t="shared" si="3"/>
        <v>100</v>
      </c>
    </row>
    <row r="289" spans="1:6" ht="38.25">
      <c r="A289" s="53" t="s">
        <v>242</v>
      </c>
      <c r="B289" s="8">
        <f>B290+B291</f>
        <v>135000</v>
      </c>
      <c r="C289" s="8">
        <f>C290+C291</f>
        <v>135000</v>
      </c>
      <c r="D289" s="8"/>
      <c r="E289" s="8"/>
      <c r="F289" s="48">
        <f t="shared" si="3"/>
        <v>100</v>
      </c>
    </row>
    <row r="290" spans="1:6" ht="38.25">
      <c r="A290" s="35" t="s">
        <v>243</v>
      </c>
      <c r="B290" s="10">
        <v>90000</v>
      </c>
      <c r="C290" s="10">
        <v>90000</v>
      </c>
      <c r="D290" s="10"/>
      <c r="E290" s="10"/>
      <c r="F290" s="1">
        <f t="shared" si="3"/>
        <v>100</v>
      </c>
    </row>
    <row r="291" spans="1:6" ht="25.5">
      <c r="A291" s="35" t="s">
        <v>244</v>
      </c>
      <c r="B291" s="10">
        <v>45000</v>
      </c>
      <c r="C291" s="10">
        <v>45000</v>
      </c>
      <c r="D291" s="10"/>
      <c r="E291" s="10"/>
      <c r="F291" s="1">
        <f t="shared" si="3"/>
        <v>100</v>
      </c>
    </row>
    <row r="292" spans="1:6" ht="24">
      <c r="A292" s="28" t="s">
        <v>179</v>
      </c>
      <c r="B292" s="8">
        <f>B293+B295+B294</f>
        <v>11403442</v>
      </c>
      <c r="C292" s="8">
        <f>C293+C295+C294</f>
        <v>9851059.59</v>
      </c>
      <c r="D292" s="8">
        <f>D293+D295</f>
        <v>8189391</v>
      </c>
      <c r="E292" s="8">
        <f>E293+E295</f>
        <v>5888445</v>
      </c>
      <c r="F292" s="48">
        <f t="shared" si="3"/>
        <v>86.4</v>
      </c>
    </row>
    <row r="293" spans="1:6" ht="36">
      <c r="A293" s="11" t="s">
        <v>67</v>
      </c>
      <c r="B293" s="10">
        <v>11403442</v>
      </c>
      <c r="C293" s="10">
        <v>9851059.59</v>
      </c>
      <c r="D293" s="10">
        <f>'[1]анализ 2020'!J3427</f>
        <v>8189391</v>
      </c>
      <c r="E293" s="10">
        <f>'[1]анализ 2020'!K3427</f>
        <v>5888445</v>
      </c>
      <c r="F293" s="1">
        <f t="shared" si="3"/>
        <v>86.4</v>
      </c>
    </row>
    <row r="294" spans="1:6" ht="27" customHeight="1" hidden="1">
      <c r="A294" s="9" t="s">
        <v>226</v>
      </c>
      <c r="B294" s="10"/>
      <c r="C294" s="10"/>
      <c r="D294" s="10"/>
      <c r="E294" s="10"/>
      <c r="F294" s="1" t="e">
        <f t="shared" si="3"/>
        <v>#DIV/0!</v>
      </c>
    </row>
    <row r="295" spans="1:6" ht="38.25" hidden="1">
      <c r="A295" s="39" t="s">
        <v>121</v>
      </c>
      <c r="B295" s="10">
        <v>0</v>
      </c>
      <c r="C295" s="10">
        <v>0</v>
      </c>
      <c r="D295" s="10"/>
      <c r="E295" s="10"/>
      <c r="F295" s="1" t="e">
        <f t="shared" si="3"/>
        <v>#DIV/0!</v>
      </c>
    </row>
    <row r="296" spans="1:6" ht="12.75">
      <c r="A296" s="9"/>
      <c r="B296" s="10"/>
      <c r="C296" s="10"/>
      <c r="D296" s="10"/>
      <c r="E296" s="10"/>
      <c r="F296" s="1"/>
    </row>
    <row r="297" spans="1:6" ht="36">
      <c r="A297" s="5" t="s">
        <v>100</v>
      </c>
      <c r="B297" s="6">
        <f>B298+B300+B299</f>
        <v>335000</v>
      </c>
      <c r="C297" s="6">
        <f>C298+C300</f>
        <v>150000</v>
      </c>
      <c r="D297" s="6">
        <f>D298+D300</f>
        <v>335000</v>
      </c>
      <c r="E297" s="6">
        <f>E298+E300</f>
        <v>335000</v>
      </c>
      <c r="F297" s="47">
        <v>0</v>
      </c>
    </row>
    <row r="298" spans="1:6" ht="36">
      <c r="A298" s="9" t="s">
        <v>101</v>
      </c>
      <c r="B298" s="10">
        <v>300000</v>
      </c>
      <c r="C298" s="10">
        <v>150000</v>
      </c>
      <c r="D298" s="10">
        <f>'[1]анализ 2020'!J960</f>
        <v>300000</v>
      </c>
      <c r="E298" s="10">
        <f>'[1]анализ 2020'!K960</f>
        <v>300000</v>
      </c>
      <c r="F298" s="1">
        <v>0</v>
      </c>
    </row>
    <row r="299" spans="1:6" ht="69" customHeight="1">
      <c r="A299" s="39" t="s">
        <v>185</v>
      </c>
      <c r="B299" s="10">
        <v>35000</v>
      </c>
      <c r="C299" s="10">
        <v>0</v>
      </c>
      <c r="D299" s="10"/>
      <c r="E299" s="10"/>
      <c r="F299" s="1">
        <v>0</v>
      </c>
    </row>
    <row r="300" spans="1:6" ht="48" hidden="1">
      <c r="A300" s="9" t="s">
        <v>102</v>
      </c>
      <c r="B300" s="10">
        <v>0</v>
      </c>
      <c r="C300" s="10">
        <v>0</v>
      </c>
      <c r="D300" s="10">
        <f>'[1]анализ 2020'!J967</f>
        <v>35000</v>
      </c>
      <c r="E300" s="10">
        <f>'[1]анализ 2020'!K967</f>
        <v>35000</v>
      </c>
      <c r="F300" s="1">
        <v>0</v>
      </c>
    </row>
    <row r="301" spans="1:6" ht="12.75">
      <c r="A301" s="11"/>
      <c r="B301" s="10"/>
      <c r="C301" s="10"/>
      <c r="D301" s="10"/>
      <c r="E301" s="10"/>
      <c r="F301" s="1"/>
    </row>
    <row r="302" spans="1:6" ht="12.75">
      <c r="A302" s="24" t="s">
        <v>68</v>
      </c>
      <c r="B302" s="10">
        <f>B306+B307+B308+B303</f>
        <v>10390074.379999999</v>
      </c>
      <c r="C302" s="10">
        <f>C306+C307+C308+C303</f>
        <v>8253187.07</v>
      </c>
      <c r="D302" s="10">
        <f>D306+D307+D303</f>
        <v>5761483</v>
      </c>
      <c r="E302" s="10">
        <f>E306+E307+E303</f>
        <v>4059384</v>
      </c>
      <c r="F302" s="1">
        <f t="shared" si="3"/>
        <v>79.4</v>
      </c>
    </row>
    <row r="303" spans="1:6" ht="12.75">
      <c r="A303" s="13" t="s">
        <v>97</v>
      </c>
      <c r="B303" s="10">
        <f>B304+B305</f>
        <v>607434</v>
      </c>
      <c r="C303" s="10">
        <f>C304+C305</f>
        <v>607434</v>
      </c>
      <c r="D303" s="10">
        <f>D304+D305</f>
        <v>0</v>
      </c>
      <c r="E303" s="10">
        <f>E304+E305</f>
        <v>0</v>
      </c>
      <c r="F303" s="1">
        <f t="shared" si="3"/>
        <v>100</v>
      </c>
    </row>
    <row r="304" spans="1:6" ht="24" hidden="1">
      <c r="A304" s="13" t="s">
        <v>98</v>
      </c>
      <c r="B304" s="10">
        <f>'[1]анализ 2020'!ER989</f>
        <v>0</v>
      </c>
      <c r="C304" s="10"/>
      <c r="D304" s="10"/>
      <c r="E304" s="10"/>
      <c r="F304" s="1" t="e">
        <f t="shared" si="3"/>
        <v>#DIV/0!</v>
      </c>
    </row>
    <row r="305" spans="1:6" ht="24">
      <c r="A305" s="13" t="s">
        <v>99</v>
      </c>
      <c r="B305" s="10">
        <v>607434</v>
      </c>
      <c r="C305" s="10">
        <v>607434</v>
      </c>
      <c r="D305" s="10"/>
      <c r="E305" s="10"/>
      <c r="F305" s="1">
        <f t="shared" si="3"/>
        <v>100</v>
      </c>
    </row>
    <row r="306" spans="1:6" ht="12.75">
      <c r="A306" s="24" t="s">
        <v>69</v>
      </c>
      <c r="B306" s="10">
        <v>4932235</v>
      </c>
      <c r="C306" s="10">
        <v>4074075.22</v>
      </c>
      <c r="D306" s="10">
        <f>'[1]анализ 2020'!J2998</f>
        <v>3253893</v>
      </c>
      <c r="E306" s="10">
        <f>'[1]анализ 2020'!K2998</f>
        <v>2406025</v>
      </c>
      <c r="F306" s="1">
        <f t="shared" si="3"/>
        <v>82.6</v>
      </c>
    </row>
    <row r="307" spans="1:6" ht="24">
      <c r="A307" s="25" t="s">
        <v>70</v>
      </c>
      <c r="B307" s="10">
        <v>4850405.38</v>
      </c>
      <c r="C307" s="10">
        <v>3571677.85</v>
      </c>
      <c r="D307" s="10">
        <f>'[1]анализ 2020'!J3050</f>
        <v>2507590</v>
      </c>
      <c r="E307" s="10">
        <f>'[1]анализ 2020'!K3050</f>
        <v>1653359</v>
      </c>
      <c r="F307" s="1">
        <f t="shared" si="3"/>
        <v>73.6</v>
      </c>
    </row>
    <row r="308" spans="1:6" ht="24" hidden="1">
      <c r="A308" s="25" t="s">
        <v>214</v>
      </c>
      <c r="B308" s="10">
        <v>0</v>
      </c>
      <c r="C308" s="10">
        <v>0</v>
      </c>
      <c r="D308" s="10"/>
      <c r="E308" s="10"/>
      <c r="F308" s="1" t="e">
        <f t="shared" si="3"/>
        <v>#DIV/0!</v>
      </c>
    </row>
    <row r="309" spans="1:6" ht="12.75">
      <c r="A309" s="25" t="s">
        <v>180</v>
      </c>
      <c r="B309" s="10"/>
      <c r="C309" s="10"/>
      <c r="D309" s="10">
        <v>6549111</v>
      </c>
      <c r="E309" s="10">
        <v>13570385</v>
      </c>
      <c r="F309" s="1"/>
    </row>
    <row r="310" spans="1:6" ht="12.75">
      <c r="A310" s="29" t="s">
        <v>71</v>
      </c>
      <c r="B310" s="30">
        <f>B311-B302</f>
        <v>2300301097.66</v>
      </c>
      <c r="C310" s="30">
        <f>C311-C302</f>
        <v>1914351956.7800002</v>
      </c>
      <c r="D310" s="30" t="e">
        <f>D311-D302</f>
        <v>#REF!</v>
      </c>
      <c r="E310" s="30" t="e">
        <f>E311-E302</f>
        <v>#REF!</v>
      </c>
      <c r="F310" s="47">
        <f t="shared" si="3"/>
        <v>83.2</v>
      </c>
    </row>
    <row r="311" spans="1:6" ht="12.75">
      <c r="A311" s="29" t="s">
        <v>72</v>
      </c>
      <c r="B311" s="30">
        <f>B5+B43+B57+B69+B84+B93+B105+B118+B211+B243+B249+B268+B302+B297</f>
        <v>2310691172.04</v>
      </c>
      <c r="C311" s="30">
        <f>C5+C43+C57+C69+C84+C93+C105+C118+C211+C243+C249+C268+C302+C297</f>
        <v>1922605143.8500001</v>
      </c>
      <c r="D311" s="30" t="e">
        <f>D5+D43+D57+D69+D84+D93+D105+D118+D211+D243+D249+D268+D302+D297+D309</f>
        <v>#REF!</v>
      </c>
      <c r="E311" s="30" t="e">
        <f>E5+E43+E57+E69+E84+E93+E105+E118+E211+E243+E249+E268+E302+E297+E309</f>
        <v>#REF!</v>
      </c>
      <c r="F311" s="47">
        <f t="shared" si="3"/>
        <v>83.2</v>
      </c>
    </row>
    <row r="313" spans="1:5" ht="12.75">
      <c r="A313" s="2"/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3" ht="12.75">
      <c r="B315" s="2"/>
      <c r="C315" s="2"/>
    </row>
    <row r="316" spans="2:5" ht="12.75">
      <c r="B316" s="2"/>
      <c r="C316" s="2"/>
      <c r="D316" s="2" t="e">
        <f>D311-D314</f>
        <v>#REF!</v>
      </c>
      <c r="E316" s="2" t="e">
        <f>E311-E314</f>
        <v>#REF!</v>
      </c>
    </row>
    <row r="320" ht="12.75">
      <c r="B320" s="2"/>
    </row>
    <row r="322" ht="12.75">
      <c r="B322" s="2"/>
    </row>
  </sheetData>
  <sheetProtection/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2023-07-17T06:50:07Z</cp:lastPrinted>
  <dcterms:created xsi:type="dcterms:W3CDTF">2001-12-17T06:37:03Z</dcterms:created>
  <dcterms:modified xsi:type="dcterms:W3CDTF">2024-01-26T04:00:25Z</dcterms:modified>
  <cp:category/>
  <cp:version/>
  <cp:contentType/>
  <cp:contentStatus/>
</cp:coreProperties>
</file>